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O:\QS\QM 9001 - 14001\QM 9001-2015 - 14001-2015\MP Managementprozesse\MP 3 Externe Anforderung\Aktuelle Konformitäten\Anfragen\"/>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23040" windowHeight="9390" tabRatio="789" activeTab="5"/>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5" i="5" s="1"/>
  <c r="B2500" i="5"/>
  <c r="C2500" i="5"/>
  <c r="AB2500" i="5"/>
  <c r="V2500" i="5"/>
  <c r="E2500" i="5"/>
  <c r="X2500" i="5" s="1"/>
  <c r="T2500" i="5"/>
  <c r="S2500" i="5"/>
  <c r="R2500" i="5"/>
  <c r="J2500" i="5"/>
  <c r="I2500" i="5"/>
  <c r="H2500" i="5"/>
  <c r="G2500" i="5"/>
  <c r="F2500" i="5"/>
  <c r="B54" i="6"/>
  <c r="B53" i="6"/>
  <c r="P27" i="4"/>
  <c r="P26" i="4"/>
  <c r="G54" i="6"/>
  <c r="G53" i="6"/>
  <c r="B58" i="6"/>
  <c r="G58" i="6" s="1"/>
  <c r="B56" i="6"/>
  <c r="G56" i="6"/>
  <c r="P37" i="4"/>
  <c r="Q37" i="4" s="1"/>
  <c r="B43" i="4" s="1"/>
  <c r="A27" i="6" s="1"/>
  <c r="J122" i="8"/>
  <c r="K122" i="8"/>
  <c r="J121" i="8"/>
  <c r="K121" i="8"/>
  <c r="K63" i="6"/>
  <c r="K64" i="6"/>
  <c r="B51" i="6"/>
  <c r="G51" i="6" s="1"/>
  <c r="B21" i="6"/>
  <c r="B20" i="6"/>
  <c r="F23" i="6" s="1"/>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s="1"/>
  <c r="B50" i="6"/>
  <c r="G50" i="6"/>
  <c r="B49" i="6"/>
  <c r="G49" i="6"/>
  <c r="B48" i="6"/>
  <c r="G48" i="6" s="1"/>
  <c r="B46" i="6"/>
  <c r="G46" i="6"/>
  <c r="B45" i="6"/>
  <c r="G45" i="6"/>
  <c r="B44" i="6"/>
  <c r="G44" i="6"/>
  <c r="B43" i="6"/>
  <c r="G43" i="6" s="1"/>
  <c r="B41" i="6"/>
  <c r="G41" i="6"/>
  <c r="B40" i="6"/>
  <c r="G40" i="6"/>
  <c r="H40" i="6"/>
  <c r="D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c r="H12" i="6"/>
  <c r="D12" i="6"/>
  <c r="B11" i="6"/>
  <c r="G11" i="6" s="1"/>
  <c r="H11" i="6" s="1"/>
  <c r="D11" i="6" s="1"/>
  <c r="B10" i="6"/>
  <c r="G10" i="6" s="1"/>
  <c r="H10" i="6" s="1"/>
  <c r="D10" i="6" s="1"/>
  <c r="B9" i="6"/>
  <c r="G9" i="6"/>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S13" i="5"/>
  <c r="S10" i="5"/>
  <c r="S15" i="5"/>
  <c r="S9" i="5"/>
  <c r="S16" i="5"/>
  <c r="S12" i="5"/>
  <c r="F24" i="6"/>
  <c r="H24" i="6" s="1"/>
  <c r="F21"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I24" i="6"/>
  <c r="C24" i="6" s="1"/>
  <c r="A50" i="2"/>
  <c r="A40" i="2"/>
  <c r="C18" i="3"/>
  <c r="A3" i="2"/>
  <c r="I4" i="4"/>
  <c r="C13" i="3"/>
  <c r="A41" i="2"/>
  <c r="I33" i="6"/>
  <c r="J26" i="6"/>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C16" i="6" s="1"/>
  <c r="I10" i="6"/>
  <c r="P4" i="5"/>
  <c r="D4" i="8"/>
  <c r="I28" i="6"/>
  <c r="B1001" i="7"/>
  <c r="I23" i="6"/>
  <c r="L63" i="6"/>
  <c r="B35" i="4"/>
  <c r="J20" i="6"/>
  <c r="J44" i="6"/>
  <c r="B38" i="4"/>
  <c r="A23" i="6" s="1"/>
  <c r="J31" i="6"/>
  <c r="J13" i="6"/>
  <c r="J55" i="6"/>
  <c r="I12" i="6"/>
  <c r="C12" i="6" s="1"/>
  <c r="I60" i="6"/>
  <c r="I39" i="6"/>
  <c r="C39" i="6" s="1"/>
  <c r="J49" i="6"/>
  <c r="B3" i="6"/>
  <c r="A4" i="8"/>
  <c r="I51" i="6"/>
  <c r="J40" i="6"/>
  <c r="I43" i="6"/>
  <c r="I31" i="6"/>
  <c r="C31" i="6" s="1"/>
  <c r="B22" i="3"/>
  <c r="B4" i="8"/>
  <c r="J38" i="6"/>
  <c r="B34" i="4"/>
  <c r="I20" i="6"/>
  <c r="J28" i="6"/>
  <c r="I58" i="6"/>
  <c r="B40" i="4"/>
  <c r="B58" i="4" s="1"/>
  <c r="A40" i="6" s="1"/>
  <c r="J10" i="6"/>
  <c r="I13" i="6"/>
  <c r="J64" i="6"/>
  <c r="I9" i="6"/>
  <c r="C3" i="6"/>
  <c r="I4" i="8"/>
  <c r="D4" i="5"/>
  <c r="I34" i="6"/>
  <c r="C34" i="6" s="1"/>
  <c r="I46" i="6"/>
  <c r="C46" i="6" s="1"/>
  <c r="I29" i="6"/>
  <c r="C29" i="6" s="1"/>
  <c r="I15" i="6"/>
  <c r="C15" i="6" s="1"/>
  <c r="C5" i="7"/>
  <c r="A1" i="6"/>
  <c r="A85" i="4"/>
  <c r="B33" i="4"/>
  <c r="A21" i="6" s="1"/>
  <c r="I21" i="6"/>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C40" i="6" s="1"/>
  <c r="F4" i="5"/>
  <c r="I59" i="6"/>
  <c r="J51" i="6"/>
  <c r="I49" i="6"/>
  <c r="C49" i="6" s="1"/>
  <c r="C4" i="8"/>
  <c r="A1" i="8"/>
  <c r="I17" i="6"/>
  <c r="C17" i="6" s="1"/>
  <c r="E4" i="5"/>
  <c r="L61" i="6"/>
  <c r="J23" i="6"/>
  <c r="B27" i="4"/>
  <c r="A1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E8" i="5"/>
  <c r="X8" i="5" s="1"/>
  <c r="G981" i="5"/>
  <c r="J1269" i="5"/>
  <c r="I2306" i="5"/>
  <c r="H1756" i="5"/>
  <c r="E2228" i="5"/>
  <c r="X2228" i="5" s="1"/>
  <c r="J925" i="5"/>
  <c r="J677" i="5"/>
  <c r="J149" i="5"/>
  <c r="E605" i="5"/>
  <c r="X605" i="5" s="1"/>
  <c r="E637" i="5"/>
  <c r="X637" i="5" s="1"/>
  <c r="G6"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D21" i="6" s="1"/>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D20" i="6" s="1"/>
  <c r="E2363" i="5"/>
  <c r="X2363" i="5" s="1"/>
  <c r="I2363" i="5"/>
  <c r="H2363" i="5"/>
  <c r="J2363" i="5"/>
  <c r="R1619" i="5"/>
  <c r="H1619" i="5"/>
  <c r="I1619" i="5"/>
  <c r="E1619" i="5"/>
  <c r="X1619" i="5" s="1"/>
  <c r="J1619" i="5"/>
  <c r="F1619" i="5"/>
  <c r="I1958" i="5"/>
  <c r="I2332" i="5"/>
  <c r="D24" i="6"/>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F39" i="6"/>
  <c r="H39" i="6"/>
  <c r="D39" i="6" s="1"/>
  <c r="F62" i="6"/>
  <c r="F34" i="6"/>
  <c r="H34" i="6"/>
  <c r="D34" i="6" s="1"/>
  <c r="D16" i="6"/>
  <c r="K62" i="6"/>
  <c r="H49" i="6"/>
  <c r="D15" i="6"/>
  <c r="B49" i="4"/>
  <c r="A32" i="6" s="1"/>
  <c r="B61" i="4"/>
  <c r="A42" i="6" s="1"/>
  <c r="B55" i="4"/>
  <c r="A37" i="6" s="1"/>
  <c r="B37" i="4"/>
  <c r="A22" i="6" s="1"/>
  <c r="K61" i="6"/>
  <c r="D49" i="6"/>
  <c r="C13" i="6" l="1"/>
  <c r="C10" i="6"/>
  <c r="C9" i="6"/>
  <c r="C11" i="6"/>
  <c r="C8" i="6"/>
  <c r="C7" i="6"/>
  <c r="H60" i="6"/>
  <c r="D60" i="6" s="1"/>
  <c r="C2" i="6"/>
  <c r="C5" i="6"/>
  <c r="C60" i="6"/>
  <c r="C6" i="6"/>
  <c r="C4" i="6"/>
  <c r="H63" i="6"/>
  <c r="H64" i="6"/>
  <c r="C5" i="5"/>
  <c r="G37" i="4"/>
  <c r="B63" i="4"/>
  <c r="A44" i="6" s="1"/>
  <c r="A24" i="6"/>
  <c r="G49" i="4"/>
  <c r="B52" i="4"/>
  <c r="A35" i="6" s="1"/>
  <c r="B46" i="4"/>
  <c r="A30" i="6" s="1"/>
  <c r="B75" i="4"/>
  <c r="A54" i="6" s="1"/>
  <c r="B57" i="4"/>
  <c r="A39" i="6" s="1"/>
  <c r="D68" i="4"/>
  <c r="B74" i="4"/>
  <c r="A53" i="6" s="1"/>
  <c r="B56" i="4"/>
  <c r="A38" i="6" s="1"/>
  <c r="B50" i="4"/>
  <c r="A33" i="6" s="1"/>
  <c r="B59" i="4"/>
  <c r="A41" i="6" s="1"/>
  <c r="D55" i="4"/>
  <c r="B65" i="4"/>
  <c r="A46" i="6" s="1"/>
  <c r="F61" i="6"/>
  <c r="F28" i="6"/>
  <c r="H28" i="6" s="1"/>
  <c r="F38" i="6"/>
  <c r="H38" i="6" s="1"/>
  <c r="H23" i="6"/>
  <c r="F33" i="6"/>
  <c r="H33" i="6" s="1"/>
  <c r="C33" i="6" s="1"/>
  <c r="G61" i="4"/>
  <c r="G55" i="4"/>
  <c r="G68" i="4"/>
  <c r="G31" i="4"/>
  <c r="A25" i="6"/>
  <c r="B64" i="4"/>
  <c r="A45" i="6" s="1"/>
  <c r="C20" i="6"/>
  <c r="C44" i="6"/>
  <c r="D44" i="6"/>
  <c r="D49" i="4"/>
  <c r="B44" i="4"/>
  <c r="A28" i="6" s="1"/>
  <c r="B62" i="4"/>
  <c r="A43" i="6" s="1"/>
  <c r="B47" i="4"/>
  <c r="A31" i="6" s="1"/>
  <c r="D31" i="4"/>
  <c r="D61" i="4"/>
  <c r="D43" i="4"/>
  <c r="A26" i="6"/>
  <c r="C21" i="6"/>
  <c r="D33" i="6"/>
  <c r="D38" i="6"/>
  <c r="C38" i="6"/>
  <c r="B73" i="4"/>
  <c r="A52" i="6" s="1"/>
  <c r="B69" i="4"/>
  <c r="A48" i="6" s="1"/>
  <c r="B77" i="4"/>
  <c r="A55" i="6" s="1"/>
  <c r="B81" i="4"/>
  <c r="A58" i="6" s="1"/>
  <c r="B79" i="4"/>
  <c r="A56" i="6" s="1"/>
  <c r="F43" i="6"/>
  <c r="H43" i="6" s="1"/>
  <c r="F48" i="6"/>
  <c r="V5" i="5" l="1"/>
  <c r="G63" i="6"/>
  <c r="G64" i="6"/>
  <c r="F65" i="6"/>
  <c r="C65" i="6" s="1"/>
  <c r="AB5" i="5"/>
  <c r="D23" i="6"/>
  <c r="C23" i="6"/>
  <c r="D28" i="6"/>
  <c r="C28" i="6"/>
  <c r="B2" i="6"/>
  <c r="F63" i="6"/>
  <c r="H48" i="6"/>
  <c r="F54" i="6"/>
  <c r="H54" i="6" s="1"/>
  <c r="F64" i="6"/>
  <c r="F58" i="6"/>
  <c r="H58" i="6" s="1"/>
  <c r="F56" i="6"/>
  <c r="H56" i="6" s="1"/>
  <c r="F50" i="6"/>
  <c r="F59" i="6"/>
  <c r="H59" i="6" s="1"/>
  <c r="F55" i="6"/>
  <c r="H55" i="6" s="1"/>
  <c r="F53" i="6"/>
  <c r="H53" i="6" s="1"/>
  <c r="D43" i="6"/>
  <c r="C43" i="6"/>
  <c r="G62" i="6" l="1"/>
  <c r="H62" i="6" s="1"/>
  <c r="G61" i="6"/>
  <c r="H61" i="6" s="1"/>
  <c r="C61" i="6" s="1"/>
  <c r="J5" i="5"/>
  <c r="H5" i="5"/>
  <c r="E5" i="5"/>
  <c r="F5" i="5"/>
  <c r="I5" i="5"/>
  <c r="R5" i="5"/>
  <c r="G5" i="5"/>
  <c r="D61" i="6"/>
  <c r="D55" i="6"/>
  <c r="C55" i="6"/>
  <c r="H50" i="6"/>
  <c r="F51" i="6"/>
  <c r="H51" i="6" s="1"/>
  <c r="C58" i="6"/>
  <c r="D58" i="6"/>
  <c r="D54" i="6"/>
  <c r="C54" i="6"/>
  <c r="D53" i="6"/>
  <c r="C53" i="6"/>
  <c r="D59" i="6"/>
  <c r="C59" i="6"/>
  <c r="D56" i="6"/>
  <c r="C56" i="6"/>
  <c r="C48" i="6"/>
  <c r="D48" i="6"/>
  <c r="T5" i="5"/>
  <c r="H66" i="6" l="1"/>
  <c r="D2" i="6" s="1"/>
  <c r="X5" i="5"/>
  <c r="G65" i="6" s="1"/>
  <c r="H65" i="6" s="1"/>
  <c r="C62" i="6"/>
  <c r="D62" i="6"/>
  <c r="C51" i="6"/>
  <c r="D51" i="6"/>
  <c r="C50" i="6"/>
  <c r="D50" i="6"/>
  <c r="S5" i="5"/>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<sst xmlns="http://schemas.openxmlformats.org/spreadsheetml/2006/main" count="16822" uniqueCount="14440">
  <si>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</si>
  <si>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</si>
  <si>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</si>
  <si>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</si>
  <si>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</si>
  <si>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</si>
  <si>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</si>
  <si>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</si>
  <si>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</si>
  <si>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</si>
  <si>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</si>
  <si>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</si>
  <si>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</si>
  <si>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</si>
  <si>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</si>
  <si>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</si>
  <si>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</si>
  <si>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</si>
  <si>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</si>
  <si>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</si>
  <si>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</si>
  <si>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</si>
  <si>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</si>
  <si>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</si>
  <si>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</si>
  <si>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</si>
  <si>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</si>
  <si>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</si>
  <si>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</si>
  <si>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</si>
  <si>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</si>
  <si>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</si>
  <si>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</si>
  <si>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</si>
  <si>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</si>
  <si>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</si>
  <si>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</si>
  <si>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</si>
  <si>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</si>
  <si>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</si>
  <si>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</si>
  <si>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</si>
  <si>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</si>
  <si>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</si>
  <si>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</si>
  <si>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</si>
  <si>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</si>
  <si>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</si>
  <si>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</si>
  <si>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</si>
  <si>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</si>
  <si>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</si>
  <si>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</si>
  <si>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</si>
  <si>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</si>
  <si>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</si>
  <si>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</si>
  <si>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</si>
  <si>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</si>
  <si>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</si>
  <si>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</si>
  <si>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</si>
  <si>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</si>
  <si>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</si>
  <si>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</si>
  <si>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</si>
  <si>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</si>
  <si>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</si>
  <si>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</si>
  <si>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</si>
  <si>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</si>
  <si>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</si>
  <si>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</si>
  <si>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</si>
  <si>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</si>
  <si>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</si>
  <si>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</si>
  <si>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</si>
  <si>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</si>
  <si>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</si>
  <si>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</si>
  <si>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</si>
  <si>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</si>
  <si>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</si>
  <si>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</si>
  <si>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</si>
  <si>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</si>
  <si>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</si>
  <si>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</si>
  <si>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</si>
  <si>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</si>
  <si>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</si>
  <si>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</si>
  <si>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</si>
  <si>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</si>
  <si>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</si>
  <si>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</si>
  <si>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</si>
  <si>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</si>
  <si>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</si>
  <si>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</si>
  <si>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</si>
  <si>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</si>
  <si>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</si>
  <si>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</si>
  <si>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</si>
  <si>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</si>
  <si>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</si>
  <si>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</si>
  <si>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</si>
  <si>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</si>
  <si>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</si>
  <si>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</si>
  <si>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</si>
  <si>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</si>
  <si>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</si>
  <si>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</si>
  <si>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</si>
  <si>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</si>
  <si>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</si>
  <si>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</si>
  <si>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</si>
  <si>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</si>
  <si>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</si>
  <si>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</si>
  <si>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</si>
  <si>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</si>
  <si>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</si>
  <si>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</si>
  <si>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</si>
  <si>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</si>
  <si>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</si>
  <si>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</si>
  <si>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</si>
  <si>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</si>
  <si>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</si>
  <si>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</si>
  <si>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</si>
  <si>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</si>
  <si>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</si>
  <si>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</si>
  <si>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</si>
  <si>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</si>
  <si>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</si>
  <si>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</si>
  <si>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</si>
  <si>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</si>
  <si>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</si>
  <si>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</si>
  <si>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</si>
  <si>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</si>
  <si>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</si>
  <si>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</si>
  <si>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</si>
  <si>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</si>
  <si>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</si>
  <si>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</si>
  <si>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</si>
  <si>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</si>
  <si>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</si>
  <si>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</si>
  <si>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</si>
  <si>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</si>
  <si>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</si>
  <si>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</si>
  <si>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</si>
  <si>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</si>
  <si>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</si>
  <si>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</si>
  <si>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</si>
  <si>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</si>
  <si>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</si>
  <si>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</si>
  <si>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</si>
  <si>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</si>
  <si>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</si>
  <si>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</si>
  <si>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</si>
  <si>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</si>
  <si>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</si>
  <si>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</si>
  <si>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</si>
  <si>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</si>
  <si>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</si>
  <si>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</si>
  <si>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</si>
  <si>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</si>
  <si>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</si>
  <si>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</si>
  <si>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</si>
  <si>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</si>
  <si>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</si>
  <si>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</si>
  <si>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</si>
  <si>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</si>
  <si>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</si>
  <si>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</si>
  <si>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</si>
  <si>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</si>
  <si>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</si>
  <si>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</si>
  <si>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</si>
  <si>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</si>
  <si>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</si>
  <si>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</si>
  <si>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</si>
  <si>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</si>
  <si>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</si>
  <si>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</si>
  <si>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</si>
  <si>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</si>
  <si>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</si>
  <si>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</si>
  <si>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</si>
  <si>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</si>
  <si>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</si>
  <si>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</si>
  <si>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</si>
  <si>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</si>
  <si>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</si>
  <si>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</si>
  <si>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</si>
  <si>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</si>
  <si>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</si>
  <si>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</si>
  <si>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</si>
  <si>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</si>
  <si>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</si>
  <si>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</si>
  <si>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</si>
  <si>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</si>
  <si>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</si>
  <si>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</si>
  <si>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</si>
  <si>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</si>
  <si>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</si>
  <si>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</si>
  <si>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</si>
  <si>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</si>
  <si>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</si>
  <si>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</si>
  <si>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</si>
  <si>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</si>
  <si>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</si>
  <si>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</si>
  <si>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</si>
  <si>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</si>
  <si>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</si>
  <si>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</si>
  <si>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</si>
  <si>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</si>
  <si>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</si>
  <si>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</si>
  <si>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</si>
  <si>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</si>
  <si>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</si>
  <si>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</si>
  <si>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</si>
  <si>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</si>
  <si>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</si>
  <si>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</si>
  <si>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</si>
  <si>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</si>
  <si>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</si>
  <si>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</si>
  <si>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</si>
  <si>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</si>
  <si>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</si>
  <si>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</si>
  <si>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</si>
  <si>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</si>
  <si>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</si>
  <si>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</si>
  <si>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</si>
  <si>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</si>
  <si>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</si>
  <si>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</si>
  <si>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</si>
  <si>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</si>
  <si>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</si>
  <si>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</si>
  <si>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</si>
  <si>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</si>
  <si>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</si>
  <si>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</si>
  <si>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</si>
  <si>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</si>
  <si>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</si>
  <si>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</si>
  <si>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</si>
  <si>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</si>
  <si>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</si>
  <si>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</si>
  <si>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</si>
  <si>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</si>
  <si>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</si>
  <si>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</si>
  <si>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</si>
  <si>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</si>
  <si>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</si>
  <si>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</si>
  <si>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</si>
  <si>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</si>
  <si>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</si>
  <si>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</si>
  <si>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</si>
  <si>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</si>
  <si>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</si>
  <si>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</si>
  <si>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</si>
  <si>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</si>
  <si>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</si>
  <si>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</si>
  <si>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</si>
  <si>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</si>
  <si>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</si>
  <si>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</si>
  <si>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</si>
  <si>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</si>
  <si>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</si>
  <si>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</si>
  <si>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</si>
  <si>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</si>
  <si>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</si>
  <si>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</si>
  <si>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</si>
  <si>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</si>
  <si>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</si>
  <si>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</si>
  <si>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</si>
  <si>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</si>
  <si>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</si>
  <si>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</si>
  <si>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</si>
  <si>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</si>
  <si>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</si>
  <si>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</si>
  <si>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</si>
  <si>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</si>
  <si>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</si>
  <si>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</si>
  <si>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</si>
  <si>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</si>
  <si>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</si>
  <si>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</si>
  <si>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</si>
  <si>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</si>
  <si>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</si>
  <si>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</si>
  <si>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</si>
  <si>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</si>
  <si>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</si>
  <si>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</si>
  <si>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</si>
  <si>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</si>
  <si>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</si>
  <si>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</si>
  <si>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</si>
  <si>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</si>
  <si>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</si>
  <si>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</si>
  <si>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</si>
  <si>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</si>
  <si>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</si>
  <si>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</si>
  <si>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</si>
  <si>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</si>
  <si>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</si>
  <si>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</si>
  <si>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</si>
  <si>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</si>
  <si>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</si>
  <si>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</si>
  <si>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</si>
  <si>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</si>
  <si>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</si>
  <si>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</si>
  <si>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</si>
  <si>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</si>
  <si>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</si>
  <si>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</si>
  <si>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</si>
  <si>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</si>
  <si>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</si>
  <si>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</si>
  <si>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</si>
  <si>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</si>
  <si>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</si>
  <si>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</si>
  <si>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</si>
  <si>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</si>
  <si>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</si>
  <si>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</si>
  <si>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</si>
  <si>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</si>
  <si>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</si>
  <si>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</si>
  <si>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</si>
  <si>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</si>
  <si>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</si>
  <si>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</si>
  <si>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</si>
  <si>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</si>
  <si>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</si>
  <si>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</si>
  <si>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</si>
  <si>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</si>
  <si>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</si>
  <si>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</si>
  <si>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</si>
  <si>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</si>
  <si>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</si>
  <si>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</si>
  <si>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</si>
  <si>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</si>
  <si>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</si>
  <si>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</si>
  <si>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</si>
  <si>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</si>
  <si>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</si>
  <si>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</si>
  <si>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</si>
  <si>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</si>
  <si>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</si>
  <si>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</si>
  <si>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</si>
  <si>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</si>
  <si>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</si>
  <si>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</si>
  <si>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</si>
  <si>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</si>
  <si>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</si>
  <si>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</si>
  <si>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</si>
  <si>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</si>
  <si>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</si>
  <si>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</si>
  <si>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</si>
  <si>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</si>
  <si>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</si>
  <si>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</si>
  <si>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</si>
  <si>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</si>
  <si>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</si>
  <si>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</si>
  <si>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</si>
  <si>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</si>
  <si>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</si>
  <si>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</si>
  <si>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</si>
  <si>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</si>
  <si>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</si>
  <si>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</si>
  <si>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</si>
  <si>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</si>
  <si>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</si>
  <si>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</si>
  <si>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</si>
  <si>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</si>
  <si>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</si>
  <si>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</si>
  <si>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</si>
  <si>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</si>
  <si>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</si>
  <si>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</si>
  <si>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</si>
  <si>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</si>
  <si>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</si>
  <si>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</si>
  <si>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</si>
  <si>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</si>
  <si>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</si>
  <si>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</si>
  <si>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</si>
  <si>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</si>
  <si>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</si>
  <si>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</si>
  <si>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</si>
  <si>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</si>
  <si>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</si>
  <si>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</si>
  <si>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</si>
  <si>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</si>
  <si>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</si>
  <si>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</si>
  <si>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</si>
  <si>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</si>
  <si>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</si>
  <si>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</si>
  <si>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</si>
  <si>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</si>
  <si>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</si>
  <si>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</si>
  <si>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</si>
  <si>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</si>
  <si>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</si>
  <si>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</si>
  <si>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</si>
  <si>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</si>
  <si>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</si>
  <si>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</si>
  <si>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</si>
  <si>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</si>
  <si>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</si>
  <si>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</si>
  <si>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</si>
  <si>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</si>
  <si>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</si>
  <si>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</si>
  <si>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</si>
  <si>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</si>
  <si>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</si>
  <si>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</si>
  <si>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</si>
  <si>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</si>
  <si>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</si>
  <si>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</si>
  <si>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</si>
  <si>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</si>
  <si>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</si>
  <si>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</si>
  <si>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</si>
  <si>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</si>
  <si>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</si>
  <si>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</si>
  <si>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</si>
  <si>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</si>
  <si>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</si>
  <si>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</si>
  <si>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</si>
  <si>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</si>
  <si>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</si>
  <si>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</si>
  <si>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</si>
  <si>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</si>
  <si>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</si>
  <si>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</si>
  <si>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</si>
  <si>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</si>
  <si>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</si>
  <si>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</si>
  <si>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</si>
  <si>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</si>
  <si>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</si>
  <si>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</si>
  <si>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</si>
  <si>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</si>
  <si>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</si>
  <si>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</si>
  <si>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</si>
  <si>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</si>
  <si>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</si>
  <si>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</si>
  <si>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</si>
  <si>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</si>
  <si>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</si>
  <si>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</si>
  <si>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</si>
  <si>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</si>
  <si>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</si>
  <si>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</si>
  <si>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</si>
  <si>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</si>
  <si>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</si>
  <si>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</si>
  <si>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</si>
  <si>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</si>
  <si>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</si>
  <si>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</si>
  <si>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</si>
  <si>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</si>
  <si>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</si>
  <si>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</si>
  <si>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</si>
  <si>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</si>
  <si>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</si>
  <si>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</si>
  <si>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</si>
  <si>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</si>
  <si>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</si>
  <si>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</si>
  <si>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</si>
  <si>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</si>
  <si>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</si>
  <si>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</si>
  <si>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</si>
  <si>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</si>
  <si>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</si>
  <si>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</si>
  <si>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</si>
  <si>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</si>
  <si>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</si>
  <si>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</si>
  <si>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</si>
  <si>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</si>
  <si>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</si>
  <si>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</si>
  <si>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</si>
  <si>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</si>
  <si>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</si>
  <si>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</si>
  <si>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</si>
  <si>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</si>
  <si>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</si>
  <si>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</si>
  <si>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</si>
  <si>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</si>
  <si>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</si>
  <si>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</si>
  <si>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</si>
  <si>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</si>
  <si>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</si>
  <si>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</si>
  <si>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</si>
  <si>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</si>
  <si>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</si>
  <si>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</si>
  <si>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</si>
  <si>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</si>
  <si>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</si>
  <si>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</si>
  <si>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</si>
  <si>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</si>
  <si>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</si>
  <si>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</si>
  <si>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</si>
  <si>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</si>
  <si>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</si>
  <si>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</si>
  <si>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</si>
  <si>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</si>
  <si>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</si>
  <si>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</si>
  <si>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</si>
  <si>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</si>
  <si>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</si>
  <si>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</si>
  <si>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</si>
  <si>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</si>
  <si>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</si>
  <si>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</si>
  <si>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</si>
  <si>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</si>
  <si>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</si>
  <si>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</si>
  <si>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</si>
  <si>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</si>
  <si>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</si>
  <si>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</si>
  <si>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</si>
  <si>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</si>
  <si>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</si>
  <si>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</si>
  <si>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</si>
  <si>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</si>
  <si>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</si>
  <si>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</si>
  <si>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</si>
  <si>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</si>
  <si>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</si>
  <si>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</si>
  <si>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</si>
  <si>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</si>
  <si>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</si>
  <si>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</si>
  <si>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</si>
  <si>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</si>
  <si>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</si>
  <si>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</si>
  <si>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</si>
  <si>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</si>
  <si>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</si>
  <si>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</si>
  <si>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</si>
  <si>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</si>
  <si>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</si>
  <si>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</si>
  <si>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</si>
  <si>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</si>
  <si>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</si>
  <si>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</si>
  <si>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</si>
  <si>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</si>
  <si>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</si>
  <si>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</si>
  <si>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</si>
  <si>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</si>
  <si>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</si>
  <si>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</si>
  <si>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</si>
  <si>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</si>
  <si>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</si>
  <si>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</si>
  <si>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</si>
  <si>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</si>
  <si>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</si>
  <si>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</si>
  <si>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</si>
  <si>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</si>
  <si>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</si>
  <si>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</si>
  <si>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</si>
  <si>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</si>
  <si>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</si>
  <si>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</si>
  <si>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</si>
  <si>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</si>
  <si>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</si>
  <si>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</si>
  <si>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</si>
  <si>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</si>
  <si>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</si>
  <si>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</si>
  <si>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</si>
  <si>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</si>
  <si>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</si>
  <si>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</si>
  <si>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</si>
  <si>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</si>
  <si>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</si>
  <si>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</si>
  <si>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</si>
  <si>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</si>
  <si>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</si>
  <si>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</si>
  <si>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</si>
  <si>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</si>
  <si>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</si>
  <si>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</si>
  <si>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</si>
  <si>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</si>
  <si>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</si>
  <si>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</si>
  <si>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</si>
  <si>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</si>
  <si>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</si>
  <si>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</si>
  <si>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</si>
  <si>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</si>
  <si>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</si>
  <si>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</si>
  <si>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</si>
  <si>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</si>
  <si>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</si>
  <si>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</si>
  <si>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</si>
  <si>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</si>
  <si>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</si>
  <si>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</si>
  <si>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</si>
  <si>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</si>
  <si>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</si>
  <si>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</si>
  <si>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</si>
  <si>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</si>
  <si>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</si>
  <si>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</si>
  <si>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</si>
  <si>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</si>
  <si>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</si>
  <si>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</si>
  <si>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</si>
  <si>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</si>
  <si>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</si>
  <si>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</si>
  <si>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</si>
  <si>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</si>
  <si>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</si>
  <si>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</si>
  <si>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</si>
  <si>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</si>
  <si>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</si>
  <si>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</si>
  <si>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</si>
  <si>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</si>
  <si>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</si>
  <si>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</si>
  <si>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</si>
  <si>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</si>
  <si>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</si>
  <si>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</si>
  <si>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</si>
  <si>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</si>
  <si>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</si>
  <si>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</si>
  <si>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</si>
  <si>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</si>
  <si>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</si>
  <si>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</si>
  <si>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</si>
  <si>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</si>
  <si>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</si>
  <si>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</si>
  <si>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</si>
  <si>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</si>
  <si>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</si>
  <si>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</si>
  <si>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</si>
  <si>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</si>
  <si>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</si>
  <si>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</si>
  <si>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</si>
  <si>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</si>
  <si>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</si>
  <si>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</si>
  <si>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</si>
  <si>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</si>
  <si>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</si>
  <si>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</si>
  <si>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</si>
  <si>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</si>
  <si>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</si>
  <si>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</si>
  <si>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</si>
  <si>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</si>
  <si>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</si>
  <si>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</si>
  <si>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</si>
  <si>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</si>
  <si>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</si>
  <si>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</si>
  <si>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</si>
  <si>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</si>
  <si>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</si>
  <si>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</si>
  <si>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</si>
  <si>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</si>
  <si>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</si>
  <si>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</si>
  <si>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</si>
  <si>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</si>
  <si>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</si>
  <si>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</si>
  <si>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</si>
  <si>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</si>
  <si>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</si>
  <si>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</si>
  <si>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</si>
  <si>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</si>
  <si>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</si>
  <si>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</si>
  <si>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</si>
  <si>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</si>
  <si>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</si>
  <si>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</si>
  <si>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</si>
  <si>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</si>
  <si>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</si>
  <si>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</si>
  <si>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</si>
  <si>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</si>
  <si>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</si>
  <si>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</si>
  <si>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</si>
  <si>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</si>
  <si>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</si>
  <si>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</si>
  <si>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</si>
  <si>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</si>
  <si>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</si>
  <si>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</si>
  <si>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</si>
  <si>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</si>
  <si>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</si>
  <si>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</si>
  <si>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</si>
  <si>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</si>
  <si>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</si>
  <si>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</si>
  <si>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</si>
  <si>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</si>
  <si>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</si>
  <si>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</si>
  <si>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</si>
  <si>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</si>
  <si>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</si>
  <si>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</si>
  <si>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</si>
  <si>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</si>
  <si>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</si>
  <si>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</si>
  <si>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</si>
  <si>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</si>
  <si>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</si>
  <si>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</si>
  <si>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</si>
  <si>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</si>
  <si>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</si>
  <si>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</si>
  <si>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</si>
  <si>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</si>
  <si>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</si>
  <si>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</si>
  <si>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</si>
  <si>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</si>
  <si>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</si>
  <si>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</si>
  <si>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</si>
  <si>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</si>
  <si>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</si>
  <si>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</si>
  <si>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</si>
  <si>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</si>
  <si>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</si>
  <si>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</si>
  <si>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</si>
  <si>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</si>
  <si>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</si>
  <si>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</si>
  <si>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</si>
  <si>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</si>
  <si>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</si>
  <si>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</si>
  <si>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</si>
  <si>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</si>
  <si>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</si>
  <si>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</si>
  <si>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</si>
  <si>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</si>
  <si>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</si>
  <si>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</si>
  <si>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</si>
  <si>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</si>
  <si>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</si>
  <si>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</si>
  <si>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</si>
  <si>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</si>
  <si>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</si>
  <si>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</si>
  <si>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</si>
  <si>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</si>
  <si>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</si>
  <si>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</si>
  <si>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</si>
  <si>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</si>
  <si>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</si>
  <si>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</si>
  <si>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</si>
  <si>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</si>
  <si>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</si>
  <si>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</si>
  <si>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</si>
  <si>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</si>
  <si>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</si>
  <si>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</si>
  <si>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</si>
  <si>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</si>
  <si>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</si>
  <si>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</si>
  <si>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</si>
  <si>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</si>
  <si>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</si>
  <si>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</si>
  <si>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</si>
  <si>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</si>
  <si>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</si>
  <si>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</si>
  <si>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</si>
  <si>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</si>
  <si>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</si>
  <si>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</si>
  <si>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</si>
  <si>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</si>
  <si>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</si>
  <si>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</si>
  <si>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</si>
  <si>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</si>
  <si>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</si>
  <si>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</si>
  <si>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</si>
  <si>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</si>
  <si>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</si>
  <si>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</si>
  <si>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</si>
  <si>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</si>
  <si>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</si>
  <si>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</si>
  <si>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</si>
  <si>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</si>
  <si>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</si>
  <si>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</si>
  <si>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</si>
  <si>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</si>
  <si>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</si>
  <si>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</si>
  <si>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</si>
  <si>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</si>
  <si>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</si>
  <si>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</si>
  <si>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</si>
  <si>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</si>
  <si>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</si>
  <si>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</si>
  <si>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</si>
  <si>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</si>
  <si>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</si>
  <si>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</si>
  <si>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</si>
  <si>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</si>
  <si>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</si>
  <si>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</si>
  <si>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</si>
  <si>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</si>
  <si>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</si>
  <si>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</si>
  <si>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</si>
  <si>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</si>
  <si>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</si>
  <si>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</si>
  <si>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</si>
  <si>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</si>
  <si>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</si>
  <si>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</si>
  <si>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</si>
  <si>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</si>
  <si>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</si>
  <si>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</si>
  <si>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</si>
  <si>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</si>
  <si>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</si>
  <si>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</si>
  <si>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</si>
  <si>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</si>
  <si>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</si>
  <si>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</si>
  <si>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</si>
  <si>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</si>
  <si>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</si>
  <si>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</si>
  <si>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</si>
  <si>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</si>
  <si>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</si>
  <si>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</si>
  <si>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</si>
  <si>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</si>
  <si>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</si>
  <si>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</si>
  <si>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</si>
  <si>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</si>
  <si>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</si>
  <si>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</si>
  <si>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</si>
  <si>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</si>
  <si>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</si>
  <si>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</si>
  <si>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</si>
  <si>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</si>
  <si>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</si>
  <si>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</si>
  <si>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</si>
  <si>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</si>
  <si>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</si>
  <si>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</si>
  <si>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</si>
  <si>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</si>
  <si>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</si>
  <si>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</si>
  <si>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</si>
  <si>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</si>
  <si>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</si>
  <si>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</si>
  <si>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</si>
  <si>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</si>
  <si>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</si>
  <si>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</si>
  <si>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</si>
  <si>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</si>
  <si>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</si>
  <si>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</si>
  <si>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</si>
  <si>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</si>
  <si>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</si>
  <si>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</si>
  <si>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</si>
  <si>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</si>
  <si>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</si>
  <si>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</si>
  <si>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</si>
  <si>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</si>
  <si>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</si>
  <si>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</si>
  <si>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</si>
  <si>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</si>
  <si>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</si>
  <si>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</si>
  <si>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</si>
  <si>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</si>
  <si>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</si>
  <si>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</si>
  <si>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</si>
  <si>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</si>
  <si>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</si>
  <si>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</si>
  <si>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</si>
  <si>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</si>
  <si>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</si>
  <si>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</si>
  <si>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</si>
  <si>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</si>
  <si>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</si>
  <si>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</si>
  <si>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</si>
  <si>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</si>
  <si>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</si>
  <si>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</si>
  <si>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</si>
  <si>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</si>
  <si>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</si>
  <si>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</si>
  <si>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</si>
  <si>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</si>
  <si>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</si>
  <si>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</si>
  <si>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</si>
  <si>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</si>
  <si>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</si>
  <si>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</si>
  <si>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</si>
  <si>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</si>
  <si>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</si>
  <si>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</si>
  <si>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</si>
  <si>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</si>
  <si>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</si>
  <si>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</si>
  <si>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</si>
  <si>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</si>
  <si>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</si>
  <si>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</si>
  <si>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</si>
  <si>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</si>
  <si>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</si>
  <si>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</si>
  <si>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</si>
  <si>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</si>
  <si>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</si>
  <si>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</si>
  <si>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</si>
  <si>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</si>
  <si>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</si>
  <si>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</si>
  <si>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</si>
  <si>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</si>
  <si>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</si>
  <si>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</si>
  <si>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</si>
  <si>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</si>
  <si>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</si>
  <si>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</si>
  <si>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</si>
  <si>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</si>
  <si>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</si>
  <si>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</si>
  <si>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</si>
  <si>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</si>
  <si>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</si>
  <si>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</si>
  <si>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</si>
  <si>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</si>
  <si>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</si>
  <si>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</si>
  <si>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</si>
  <si>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</si>
  <si>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</si>
  <si>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</si>
  <si>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</si>
  <si>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</si>
  <si>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</si>
  <si>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</si>
  <si>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</si>
  <si>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</si>
  <si>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</si>
  <si>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</si>
  <si>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</si>
  <si>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</si>
  <si>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</si>
  <si>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</si>
  <si>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</si>
  <si>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</si>
  <si>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</si>
  <si>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</si>
  <si>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</si>
  <si>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</si>
  <si>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</si>
  <si>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</si>
  <si>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</si>
  <si>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</si>
  <si>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</si>
  <si>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</si>
  <si>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</si>
  <si>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</si>
  <si>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</si>
  <si>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</si>
  <si>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</si>
  <si>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</si>
  <si>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</si>
  <si>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</si>
  <si>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</si>
  <si>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</si>
  <si>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</si>
  <si>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</si>
  <si>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</si>
  <si>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</si>
  <si>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</si>
  <si>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</si>
  <si>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</si>
  <si>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</si>
  <si>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</si>
  <si>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</si>
  <si>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</si>
  <si>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</si>
  <si>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</si>
  <si>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</si>
  <si>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</si>
  <si>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</si>
  <si>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</si>
  <si>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</si>
  <si>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</si>
  <si>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</si>
  <si>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</si>
  <si>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</si>
  <si>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</si>
  <si>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</si>
  <si>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</si>
  <si>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</si>
  <si>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</si>
  <si>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</si>
  <si>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</si>
  <si>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</si>
  <si>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</si>
  <si>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</si>
  <si>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</si>
  <si>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</si>
  <si>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</si>
  <si>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</si>
  <si>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</si>
  <si>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</si>
  <si>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</si>
  <si>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</si>
  <si>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</si>
  <si>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</si>
  <si>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</si>
  <si>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</si>
  <si>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</si>
  <si>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</si>
  <si>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</si>
  <si>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</si>
  <si>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</si>
  <si>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</si>
  <si>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</si>
  <si>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</si>
  <si>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</si>
  <si>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</si>
  <si>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</si>
  <si>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</si>
  <si>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</si>
  <si>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</si>
  <si>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</si>
  <si>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</si>
  <si>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</si>
  <si>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</si>
  <si>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</si>
  <si>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</si>
  <si>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</si>
  <si>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</si>
  <si>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</si>
  <si>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</si>
  <si>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</si>
  <si>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</si>
  <si>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</si>
  <si>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</si>
  <si>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</si>
  <si>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</si>
  <si>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</si>
  <si>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</si>
  <si>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</si>
  <si>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</si>
  <si>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</si>
  <si>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</si>
  <si>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</si>
  <si>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</si>
  <si>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</si>
  <si>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</si>
  <si>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</si>
  <si>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</si>
  <si>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</si>
  <si>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</si>
  <si>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</si>
  <si>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</si>
  <si>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</si>
  <si>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</si>
  <si>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</si>
  <si>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</si>
  <si>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</si>
  <si>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</si>
  <si>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</si>
  <si>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</si>
  <si>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</si>
  <si>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</si>
  <si>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</si>
  <si>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</si>
  <si>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</si>
  <si>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</si>
  <si>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</si>
  <si>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</si>
  <si>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</si>
  <si>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</si>
  <si>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</si>
  <si>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</si>
  <si>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</si>
  <si>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</si>
  <si>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</si>
  <si>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</si>
  <si>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</si>
  <si>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</si>
  <si>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</si>
  <si>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</si>
  <si>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</si>
  <si>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</si>
  <si>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</si>
  <si>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</si>
  <si>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</si>
  <si>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</si>
  <si>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</si>
  <si>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</si>
  <si>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</si>
  <si>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</si>
  <si>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</si>
  <si>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</si>
  <si>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</si>
  <si>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</si>
  <si>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</si>
  <si>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</si>
  <si>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</si>
  <si>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</si>
  <si>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</si>
  <si>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</si>
  <si>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</si>
  <si>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</si>
  <si>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</si>
  <si>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</si>
  <si>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</si>
  <si>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</si>
  <si>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</si>
  <si>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</si>
  <si>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</si>
  <si>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</si>
  <si>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</si>
  <si>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</si>
  <si>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</si>
  <si>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</si>
  <si>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</si>
  <si>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</si>
  <si>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</si>
  <si>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</si>
  <si>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</si>
  <si>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</si>
  <si>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</si>
  <si>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</si>
  <si>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</si>
  <si>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</si>
  <si>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</si>
  <si>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</si>
  <si>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</si>
  <si>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</si>
  <si>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</si>
  <si>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</si>
  <si>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</si>
  <si>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</si>
  <si>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</si>
  <si>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</si>
  <si>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</si>
  <si>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</si>
  <si>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</si>
  <si>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</si>
  <si>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</si>
  <si>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</si>
  <si>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</si>
  <si>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</si>
  <si>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</si>
  <si>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</si>
  <si>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</si>
  <si>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</si>
  <si>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</si>
  <si>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</si>
  <si>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</si>
  <si>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</si>
  <si>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</si>
  <si>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</si>
  <si>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</si>
  <si>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</si>
  <si>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</si>
  <si>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</si>
  <si>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</si>
  <si>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</si>
  <si>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</si>
  <si>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</si>
  <si>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</si>
  <si>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</si>
  <si>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</si>
  <si>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</si>
  <si>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</si>
  <si>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</si>
  <si>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</si>
  <si>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</si>
  <si>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</si>
  <si>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</si>
  <si>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</si>
  <si>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</si>
  <si>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</si>
  <si>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</si>
  <si>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</si>
  <si>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</si>
  <si>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</si>
  <si>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</si>
  <si>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</si>
  <si>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</si>
  <si>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</si>
  <si>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</si>
  <si>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</si>
  <si>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</si>
  <si>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</si>
  <si>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</si>
  <si>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</si>
  <si>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</si>
  <si>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</si>
  <si>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</si>
  <si>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</si>
  <si>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</si>
  <si>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</si>
  <si>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</si>
  <si>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</si>
  <si>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</si>
  <si>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</si>
  <si>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</si>
  <si>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</si>
  <si>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</si>
  <si>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</si>
  <si>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</si>
  <si>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</si>
  <si>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</si>
  <si>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</si>
  <si>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</si>
  <si>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</si>
  <si>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</si>
  <si>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</si>
  <si>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</si>
  <si>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</si>
  <si>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</si>
  <si>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</si>
  <si>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</si>
  <si>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</si>
  <si>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</si>
  <si>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</si>
  <si>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</si>
  <si>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</si>
  <si>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</si>
  <si>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</si>
  <si>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</si>
  <si>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</si>
  <si>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</si>
  <si>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</si>
  <si>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</si>
  <si>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</si>
  <si>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</si>
  <si>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</si>
  <si>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</si>
  <si>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</si>
  <si>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</si>
  <si>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</si>
  <si>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</si>
  <si>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</si>
  <si>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</si>
  <si>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</si>
  <si>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</si>
  <si>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</si>
  <si>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</si>
  <si>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</si>
  <si>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</si>
  <si>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</si>
  <si>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</si>
  <si>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</si>
  <si>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</si>
  <si>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</si>
  <si>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</si>
  <si>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</si>
  <si>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</si>
  <si>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</si>
  <si>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</si>
  <si>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</si>
  <si>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</si>
  <si>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</si>
  <si>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</si>
  <si>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</si>
  <si>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</si>
  <si>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</si>
  <si>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</si>
  <si>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</si>
  <si>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</si>
  <si>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</si>
  <si>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</si>
  <si>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</si>
  <si>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</si>
  <si>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</si>
  <si>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</si>
  <si>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</si>
  <si>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</si>
  <si>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</si>
  <si>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</si>
  <si>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</si>
  <si>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</si>
  <si>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</si>
  <si>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</si>
  <si>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</si>
  <si>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</si>
  <si>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</si>
  <si>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</si>
  <si>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</si>
  <si>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</si>
  <si>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</si>
  <si>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</si>
  <si>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</si>
  <si>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</si>
  <si>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</si>
  <si>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</si>
  <si>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</si>
  <si>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</si>
  <si>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</si>
  <si>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</si>
  <si>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</si>
  <si>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</si>
  <si>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</si>
  <si>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</si>
  <si>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</si>
  <si>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</si>
  <si>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</si>
  <si>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</si>
  <si>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</si>
  <si>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</si>
  <si>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</si>
  <si>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</si>
  <si>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</si>
  <si>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</si>
  <si>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</si>
  <si>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</si>
  <si>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</si>
  <si>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</si>
  <si>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</si>
  <si>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</si>
  <si>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</si>
  <si>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</si>
  <si>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</si>
  <si>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</si>
  <si>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</si>
  <si>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</si>
  <si>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</si>
  <si>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</si>
  <si>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</si>
  <si>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</si>
  <si>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</si>
  <si>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</si>
  <si>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</si>
  <si>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</si>
  <si>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</si>
  <si>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</si>
  <si>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</si>
  <si>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</si>
  <si>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</si>
  <si>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</si>
  <si>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</si>
  <si>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</si>
  <si>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</si>
  <si>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</si>
  <si>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</si>
  <si>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</si>
  <si>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</si>
  <si>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</si>
  <si>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</si>
  <si>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</si>
  <si>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</si>
  <si>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</si>
  <si>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</si>
  <si>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</si>
  <si>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</si>
  <si>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</si>
  <si>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</si>
  <si>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</si>
  <si>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</si>
  <si>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</si>
  <si>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</si>
  <si>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</si>
  <si>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</si>
  <si>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</si>
  <si>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</si>
  <si>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</si>
  <si>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</si>
  <si>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</si>
  <si>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</si>
  <si>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</si>
  <si>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</si>
  <si>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</si>
  <si>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</si>
  <si>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</si>
  <si>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</si>
  <si>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</si>
  <si>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</si>
  <si>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</si>
  <si>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</si>
  <si>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</si>
  <si>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</si>
  <si>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</si>
  <si>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</si>
  <si>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</si>
  <si>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</si>
  <si>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</si>
  <si>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</si>
  <si>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</si>
  <si>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</si>
  <si>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</si>
  <si>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</si>
  <si>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</si>
  <si>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</si>
  <si>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</si>
  <si>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</si>
  <si>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</si>
  <si>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</si>
  <si>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</si>
  <si>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</si>
  <si>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</si>
  <si>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</si>
  <si>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</si>
  <si>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</si>
  <si>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</si>
  <si>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</si>
  <si>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</si>
  <si>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</si>
  <si>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</si>
  <si>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</si>
  <si>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</si>
  <si>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</si>
  <si>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</si>
  <si>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</si>
  <si>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</si>
  <si>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</si>
  <si>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</si>
  <si>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</si>
  <si>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</si>
  <si>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</si>
  <si>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</si>
  <si>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</si>
  <si>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</si>
  <si>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</si>
  <si>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</si>
  <si>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</si>
  <si>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</si>
  <si>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</si>
  <si>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</si>
  <si>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</si>
  <si>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</si>
  <si>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</si>
  <si>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</si>
  <si>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</si>
  <si>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</si>
  <si>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</si>
  <si>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</si>
  <si>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</si>
  <si>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</si>
  <si>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</si>
  <si>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</si>
  <si>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</si>
  <si>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</si>
  <si>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</si>
  <si>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</si>
  <si>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</si>
  <si>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</si>
  <si>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</si>
  <si>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</si>
  <si>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</si>
  <si>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</si>
  <si>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</si>
  <si>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</si>
  <si>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</si>
  <si>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</si>
  <si>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</si>
  <si>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</si>
  <si>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</si>
  <si>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</si>
  <si>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</si>
  <si>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</si>
  <si>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</si>
  <si>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</si>
  <si>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</si>
  <si>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</si>
  <si>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</si>
  <si>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</si>
  <si>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</si>
  <si>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</si>
  <si>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</si>
  <si>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</si>
  <si>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</si>
  <si>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</si>
  <si>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</si>
  <si>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</si>
  <si>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</si>
  <si>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</si>
  <si>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</si>
  <si>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</si>
  <si>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</si>
  <si>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</si>
  <si>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</si>
  <si>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</si>
  <si>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</si>
  <si>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</si>
  <si>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</si>
  <si>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</si>
  <si>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</si>
  <si>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</si>
  <si>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</si>
  <si>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</si>
  <si>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</si>
  <si>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</si>
  <si>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</si>
  <si>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</si>
  <si>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</si>
  <si>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</si>
  <si>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</si>
  <si>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</si>
  <si>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</si>
  <si>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</si>
  <si>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</si>
  <si>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</si>
  <si>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</si>
  <si>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</si>
  <si>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</si>
  <si>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</si>
  <si>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</si>
  <si>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</si>
  <si>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</si>
  <si>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</si>
  <si>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</si>
  <si>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</si>
  <si>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</si>
  <si>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</si>
  <si>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</si>
  <si>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</si>
  <si>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</si>
  <si>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</si>
  <si>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</si>
  <si>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</si>
  <si>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</si>
  <si>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</si>
  <si>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</si>
  <si>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</si>
  <si>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</si>
  <si>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</si>
  <si>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</si>
  <si>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</si>
  <si>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</si>
  <si>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</si>
  <si>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</si>
  <si>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</si>
  <si>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</si>
  <si>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</si>
  <si>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</si>
  <si>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</si>
  <si>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</si>
  <si>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</si>
  <si>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</si>
  <si>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</si>
  <si>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</si>
  <si>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</si>
  <si>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</si>
  <si>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</si>
  <si>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</si>
  <si>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</si>
  <si>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</si>
  <si>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</si>
  <si>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</si>
  <si>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</si>
  <si>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</si>
  <si>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</si>
  <si>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</si>
  <si>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</si>
  <si>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</si>
  <si>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</si>
  <si>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</si>
  <si>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</si>
  <si>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</si>
  <si>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</si>
  <si>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</si>
  <si>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</si>
  <si>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</si>
  <si>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</si>
  <si>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</si>
  <si>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</si>
  <si>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</si>
  <si>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</si>
  <si>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</si>
  <si>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</si>
  <si>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</si>
  <si>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</si>
  <si>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</si>
  <si>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</si>
  <si>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</si>
  <si>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</si>
  <si>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</si>
  <si>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</si>
  <si>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</si>
  <si>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</si>
  <si>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</si>
  <si>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</si>
  <si>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</si>
  <si>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</si>
  <si>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</si>
  <si>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</si>
  <si>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</si>
  <si>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</si>
  <si>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</si>
  <si>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</si>
  <si>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</si>
  <si>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</si>
  <si>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</si>
  <si>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</si>
  <si>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</si>
  <si>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</si>
  <si>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</si>
  <si>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</si>
  <si>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</si>
  <si>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</si>
  <si>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</si>
  <si>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</si>
  <si>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</si>
  <si>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</si>
  <si>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</si>
  <si>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</si>
  <si>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</si>
  <si>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</si>
  <si>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</si>
  <si>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</si>
  <si>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</si>
  <si>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</si>
  <si>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</si>
  <si>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</si>
  <si>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</si>
  <si>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</si>
  <si>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</si>
  <si>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</si>
  <si>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</si>
  <si>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</si>
  <si>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</si>
  <si>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</si>
  <si>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</si>
  <si>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</si>
  <si>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</si>
  <si>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</si>
  <si>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</si>
  <si>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</si>
  <si>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</si>
  <si>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</si>
  <si>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</si>
  <si>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</si>
  <si>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</si>
  <si>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</si>
  <si>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</si>
  <si>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</si>
  <si>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</si>
  <si>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</si>
  <si>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</si>
  <si>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</si>
  <si>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</si>
  <si>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</si>
  <si>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</si>
  <si>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</si>
  <si>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</si>
  <si>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</si>
  <si>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</si>
  <si>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</si>
  <si>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</si>
  <si>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</si>
  <si>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</si>
  <si>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</si>
  <si>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</si>
  <si>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</si>
  <si>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</si>
  <si>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</si>
  <si>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</si>
  <si>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</si>
  <si>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</si>
  <si>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</si>
  <si>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</si>
  <si>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</si>
  <si>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</si>
  <si>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</si>
  <si>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</si>
  <si>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</si>
  <si>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</si>
  <si>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</si>
  <si>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</si>
  <si>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</si>
  <si>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</si>
  <si>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</si>
  <si>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</si>
  <si>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</si>
  <si>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</si>
  <si>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</si>
  <si>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</si>
  <si>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</si>
  <si>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</si>
  <si>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</si>
  <si>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</si>
  <si>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</si>
  <si>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</si>
  <si>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</si>
  <si>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</si>
  <si>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</si>
  <si>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</si>
  <si>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</si>
  <si>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</si>
  <si>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</si>
  <si>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</si>
  <si>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</si>
  <si>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</si>
  <si>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</si>
  <si>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</si>
  <si>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</si>
  <si>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</si>
  <si>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</si>
  <si>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</si>
  <si>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</si>
  <si>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</si>
  <si>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</si>
  <si>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</si>
  <si>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</si>
  <si>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</si>
  <si>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</si>
  <si>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</si>
  <si>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</si>
  <si>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</si>
  <si>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</si>
  <si>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</si>
  <si>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</si>
  <si>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</si>
  <si>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</si>
  <si>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</si>
  <si>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</si>
  <si>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</si>
  <si>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</si>
  <si>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</si>
  <si>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</si>
  <si>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</si>
  <si>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</si>
  <si>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</si>
  <si>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</si>
  <si>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</si>
  <si>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</si>
  <si>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</si>
  <si>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</si>
  <si>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</si>
  <si>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</si>
  <si>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</si>
  <si>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</si>
  <si>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</si>
  <si>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</si>
  <si>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</si>
  <si>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</si>
  <si>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</si>
  <si>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</si>
  <si>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</si>
  <si>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</si>
  <si>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</si>
  <si>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</si>
  <si>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</si>
  <si>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</si>
  <si>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</si>
  <si>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</si>
  <si>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</si>
  <si>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</si>
  <si>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</si>
  <si>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</si>
  <si>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</si>
  <si>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</si>
  <si>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</si>
  <si>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</si>
  <si>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</si>
  <si>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</si>
  <si>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</si>
  <si>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</si>
  <si>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</si>
  <si>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</si>
  <si>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</si>
  <si>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</si>
  <si>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</si>
  <si>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</si>
  <si>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</si>
  <si>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</si>
  <si>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</si>
  <si>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</si>
  <si>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</si>
  <si>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</si>
  <si>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</si>
  <si>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</si>
  <si>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</si>
  <si>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</si>
  <si>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</si>
  <si>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</si>
  <si>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</si>
  <si>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</si>
  <si>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</si>
  <si>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</si>
  <si>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</si>
  <si>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</si>
  <si>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</si>
  <si>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</si>
  <si>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</si>
  <si>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</si>
  <si>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</si>
  <si>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</si>
  <si>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</si>
  <si>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</si>
  <si>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</si>
  <si>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</si>
  <si>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</si>
  <si>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</si>
  <si>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</si>
  <si>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</si>
  <si>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</si>
  <si>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</si>
  <si>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</si>
  <si>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</si>
  <si>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</si>
  <si>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</si>
  <si>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</si>
  <si>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</si>
  <si>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</si>
  <si>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</si>
  <si>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</si>
  <si>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</si>
  <si>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</si>
  <si>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</si>
  <si>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</si>
  <si>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</si>
  <si>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</si>
  <si>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</si>
  <si>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</si>
  <si>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</si>
  <si>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</si>
  <si>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</si>
  <si>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</si>
  <si>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</si>
  <si>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</si>
  <si>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</si>
  <si>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</si>
  <si>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</si>
  <si>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</si>
  <si>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</si>
  <si>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</si>
  <si>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</si>
  <si>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</si>
  <si>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</si>
  <si>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</si>
  <si>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</si>
  <si>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</si>
  <si>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</si>
  <si>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</si>
  <si>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</si>
  <si>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</si>
  <si>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</si>
  <si>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</si>
  <si>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</si>
  <si>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</si>
  <si>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</si>
  <si>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</si>
  <si>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</si>
  <si>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</si>
  <si>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</si>
  <si>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</si>
  <si>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</si>
  <si>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</si>
  <si>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</si>
  <si>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</si>
  <si>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</si>
  <si>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</si>
  <si>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</si>
  <si>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</si>
  <si>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</si>
  <si>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</si>
  <si>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</si>
  <si>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</si>
  <si>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</si>
  <si>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</si>
  <si>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</si>
  <si>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</si>
  <si>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</si>
  <si>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</si>
  <si>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</si>
  <si>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</si>
  <si>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</si>
  <si>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</si>
  <si>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</si>
  <si>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</si>
  <si>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</si>
  <si>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</si>
  <si>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</si>
  <si>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</si>
  <si>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</si>
  <si>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</si>
  <si>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</si>
  <si>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</si>
  <si>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</si>
  <si>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</si>
  <si>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</si>
  <si>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</si>
  <si>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</si>
  <si>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</si>
  <si>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</si>
  <si>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</si>
  <si>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</si>
  <si>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</si>
  <si>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</si>
  <si>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</si>
  <si>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</si>
  <si>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</si>
  <si>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</si>
  <si>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</si>
  <si>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</si>
  <si>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</si>
  <si>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</si>
  <si>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</si>
  <si>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</si>
  <si>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</si>
  <si>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</si>
  <si>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</si>
  <si>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</si>
  <si>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</si>
  <si>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</si>
  <si>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</si>
  <si>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</si>
  <si>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</si>
  <si>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</si>
  <si>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</si>
  <si>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</si>
  <si>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</si>
  <si>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</si>
  <si>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</si>
  <si>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</si>
  <si>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</si>
  <si>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</si>
  <si>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</si>
  <si>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</si>
  <si>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</si>
  <si>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</si>
  <si>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</si>
  <si>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</si>
  <si>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</si>
  <si>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</si>
  <si>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</si>
  <si>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</si>
  <si>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</si>
  <si>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</si>
  <si>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</si>
  <si>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</si>
  <si>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</si>
  <si>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</si>
  <si>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</si>
  <si>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</si>
  <si>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</si>
  <si>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</si>
  <si>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</si>
  <si>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</si>
  <si>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</si>
  <si>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</si>
  <si>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</si>
  <si>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</si>
  <si>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</si>
  <si>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</si>
  <si>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</si>
  <si>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</si>
  <si>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</si>
  <si>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</si>
  <si>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</si>
  <si>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</si>
  <si>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</si>
  <si>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</si>
  <si>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</si>
  <si>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</si>
  <si>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</si>
  <si>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</si>
  <si>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</si>
  <si>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</si>
  <si>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</si>
  <si>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</si>
  <si>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</si>
  <si>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</si>
  <si>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</si>
  <si>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</si>
  <si>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</si>
  <si>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</si>
  <si>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</si>
  <si>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</si>
  <si>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</si>
  <si>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</si>
  <si>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</si>
  <si>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</si>
  <si>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</si>
  <si>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</si>
  <si>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</si>
  <si>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</si>
  <si>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</si>
  <si>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</si>
  <si>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</si>
  <si>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</si>
  <si>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</si>
  <si>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</si>
  <si>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</si>
  <si>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</si>
  <si>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</si>
  <si>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</si>
  <si>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</si>
  <si>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</si>
  <si>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</si>
  <si>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</si>
  <si>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</si>
  <si>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</si>
  <si>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</si>
  <si>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</si>
  <si>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</si>
  <si>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</si>
  <si>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</si>
  <si>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</si>
  <si>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</si>
  <si>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</si>
  <si>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</si>
  <si>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</si>
  <si>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</si>
  <si>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</si>
  <si>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</si>
  <si>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</si>
  <si>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</si>
  <si>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</si>
  <si>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</si>
  <si>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</si>
  <si>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</si>
  <si>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</si>
  <si>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</si>
  <si>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</si>
  <si>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</si>
  <si>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</si>
  <si>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</si>
  <si>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</si>
  <si>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</si>
  <si>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</si>
  <si>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</si>
  <si>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</si>
  <si>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</si>
  <si>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</si>
  <si>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</si>
  <si>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</si>
  <si>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</si>
  <si>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</si>
  <si>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</si>
  <si>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</si>
  <si>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</si>
  <si>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</si>
  <si>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</si>
  <si>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</si>
  <si>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</si>
  <si>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</si>
  <si>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</si>
  <si>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</si>
  <si>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</si>
  <si>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</si>
  <si>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</si>
  <si>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</si>
  <si>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</si>
  <si>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</si>
  <si>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</si>
  <si>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</si>
  <si>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</si>
  <si>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</si>
  <si>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</si>
  <si>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</si>
  <si>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</si>
  <si>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</si>
  <si>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</si>
  <si>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</si>
  <si>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</si>
  <si>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</si>
  <si>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</si>
  <si>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</si>
  <si>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</si>
  <si>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</si>
  <si>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</si>
  <si>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</si>
  <si>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</si>
  <si>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</si>
  <si>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</si>
  <si>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</si>
  <si>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</si>
  <si>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</si>
  <si>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</si>
  <si>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</si>
  <si>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</si>
  <si>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</si>
  <si>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</si>
  <si>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</si>
  <si>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</si>
  <si>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</si>
  <si>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</si>
  <si>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</si>
  <si>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</si>
  <si>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</si>
  <si>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</si>
  <si>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</si>
  <si>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</si>
  <si>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</si>
  <si>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</si>
  <si>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</si>
  <si>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</si>
  <si>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</si>
  <si>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</si>
  <si>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</si>
  <si>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</si>
  <si>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</si>
  <si>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</si>
  <si>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</si>
  <si>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</si>
  <si>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</si>
  <si>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</si>
  <si>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</si>
  <si>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</si>
  <si>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</si>
  <si>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</si>
  <si>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</si>
  <si>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</si>
  <si>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</si>
  <si>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</si>
  <si>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</si>
  <si>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</si>
  <si>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</si>
  <si>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</si>
  <si>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</si>
  <si>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</si>
  <si>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</si>
  <si>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</si>
  <si>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</si>
  <si>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</si>
  <si>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</si>
  <si>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</si>
  <si>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</si>
  <si>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</si>
  <si>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</si>
  <si>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</si>
  <si>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</si>
  <si>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</si>
  <si>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</si>
  <si>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</si>
  <si>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</si>
  <si>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</si>
  <si>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</si>
  <si>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</si>
  <si>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</si>
  <si>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</si>
  <si>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</si>
  <si>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</si>
  <si>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</si>
  <si>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</si>
  <si>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</si>
  <si>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</si>
  <si>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</si>
  <si>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</si>
  <si>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</si>
  <si>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</si>
  <si>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</si>
  <si>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</si>
  <si>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</si>
  <si>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</si>
  <si>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</si>
  <si>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</si>
  <si>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</si>
  <si>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</si>
  <si>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</si>
  <si>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</si>
  <si>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</si>
  <si>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</si>
  <si>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</si>
  <si>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</si>
  <si>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</si>
  <si>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</si>
  <si>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</si>
  <si>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</si>
  <si>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</si>
  <si>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</si>
  <si>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</si>
  <si>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</si>
  <si>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</si>
  <si>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</si>
  <si>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</si>
  <si>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</si>
  <si>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</si>
  <si>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</si>
  <si>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</si>
  <si>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</si>
  <si>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</si>
  <si>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</si>
  <si>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</si>
  <si>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</si>
  <si>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</si>
  <si>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</si>
  <si>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</si>
  <si>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</si>
  <si>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</si>
  <si>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</si>
  <si>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</si>
  <si>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</si>
  <si>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</si>
  <si>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</si>
  <si>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</si>
  <si>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</si>
  <si>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</si>
  <si>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</si>
  <si>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</si>
  <si>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</si>
  <si>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</si>
  <si>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</si>
  <si>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</si>
  <si>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</si>
  <si>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</si>
  <si>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</si>
  <si>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</si>
  <si>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</si>
  <si>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</si>
  <si>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</si>
  <si>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</si>
  <si>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</si>
  <si>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</si>
  <si>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</si>
  <si>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</si>
  <si>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</si>
  <si>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</si>
  <si>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</si>
  <si>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</si>
  <si>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</si>
  <si>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</si>
  <si>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</si>
  <si>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</si>
  <si>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</si>
  <si>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</si>
  <si>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</si>
  <si>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</si>
  <si>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</si>
  <si>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</si>
  <si>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</si>
  <si>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</si>
  <si>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</si>
  <si>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</si>
  <si>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</si>
  <si>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</si>
  <si>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</si>
  <si>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</si>
  <si>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</si>
  <si>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</si>
  <si>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</si>
  <si>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</si>
  <si>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</si>
  <si>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</si>
  <si>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</si>
  <si>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</si>
  <si>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</si>
  <si>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</si>
  <si>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</si>
  <si>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</si>
  <si>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</si>
  <si>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</si>
  <si>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</si>
  <si>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</si>
  <si>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</si>
  <si>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</si>
  <si>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</si>
  <si>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</si>
  <si>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</si>
  <si>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</si>
  <si>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</si>
  <si>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</si>
  <si>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</si>
  <si>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</si>
  <si>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</si>
  <si>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</si>
  <si>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</si>
  <si>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</si>
  <si>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</si>
  <si>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</si>
  <si>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</si>
  <si>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</si>
  <si>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</si>
  <si>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</si>
  <si>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</si>
  <si>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</si>
  <si>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</si>
  <si>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</si>
  <si>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</si>
  <si>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</si>
  <si>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</si>
  <si>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</si>
  <si>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</si>
  <si>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</si>
  <si>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</si>
  <si>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</si>
  <si>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</si>
  <si>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</si>
  <si>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</si>
  <si>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</si>
  <si>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</si>
  <si>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</si>
  <si>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</si>
  <si>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</si>
  <si>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</si>
  <si>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</si>
  <si>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</si>
  <si>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</si>
  <si>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</si>
  <si>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</si>
  <si>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</si>
  <si>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</si>
  <si>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</si>
  <si>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</si>
  <si>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</si>
  <si>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</si>
  <si>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</si>
  <si>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</si>
  <si>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</si>
  <si>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</si>
  <si>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</si>
  <si>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</si>
  <si>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</si>
  <si>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</si>
  <si>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</si>
  <si>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</si>
  <si>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</si>
  <si>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</si>
  <si>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</si>
  <si>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</si>
  <si>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</si>
  <si>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</si>
  <si>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</si>
  <si>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</si>
  <si>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</si>
  <si>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</si>
  <si>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</si>
  <si>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</si>
  <si>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</si>
  <si>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</si>
  <si>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</si>
  <si>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</si>
  <si>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</si>
  <si>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</si>
  <si>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</si>
  <si>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</si>
  <si>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</si>
  <si>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</si>
  <si>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</si>
  <si>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</si>
  <si>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</si>
  <si>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</si>
  <si>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</si>
  <si>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</si>
  <si>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</si>
  <si>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</si>
  <si>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</si>
  <si>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</si>
  <si>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</si>
  <si>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</si>
  <si>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</si>
  <si>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</si>
  <si>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</si>
  <si>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</si>
  <si>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</si>
  <si>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</si>
  <si>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</si>
  <si>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</si>
  <si>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</si>
  <si>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</si>
  <si>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</si>
  <si>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</si>
  <si>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</si>
  <si>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</si>
  <si>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</si>
  <si>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</si>
  <si>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</si>
  <si>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</si>
  <si>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</si>
  <si>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</si>
  <si>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</si>
  <si>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</si>
  <si>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</si>
  <si>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</si>
  <si>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</si>
  <si>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</si>
  <si>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</si>
  <si>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</si>
  <si>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</si>
  <si>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</si>
  <si>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</si>
  <si>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</si>
  <si>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</si>
  <si>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</si>
  <si>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</si>
  <si>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</si>
  <si>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</si>
  <si>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</si>
  <si>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</si>
  <si>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</si>
  <si>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</si>
  <si>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</si>
  <si>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</si>
  <si>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</si>
  <si>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</si>
  <si>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</si>
  <si>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</si>
  <si>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</si>
  <si>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</si>
  <si>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</si>
  <si>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</si>
  <si>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</si>
  <si>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</si>
  <si>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</si>
  <si>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</si>
  <si>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</si>
  <si>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</si>
  <si>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</si>
  <si>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</si>
  <si>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</si>
  <si>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</si>
  <si>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</si>
  <si>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</si>
  <si>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</si>
  <si>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</si>
  <si>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</si>
  <si>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</si>
  <si>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</si>
  <si>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</si>
  <si>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</si>
  <si>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</si>
  <si>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</si>
  <si>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</si>
  <si>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</si>
  <si>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</si>
  <si>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</si>
  <si>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</si>
  <si>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</si>
  <si>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</si>
  <si>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</si>
  <si>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</si>
  <si>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</si>
  <si>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</si>
  <si>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</si>
  <si>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</si>
  <si>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</si>
  <si>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</si>
  <si>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</si>
  <si>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</si>
  <si>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</si>
  <si>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</si>
  <si>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</si>
  <si>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</si>
  <si>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</si>
  <si>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</si>
  <si>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</si>
  <si>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</si>
  <si>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</si>
  <si>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</si>
  <si>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</si>
  <si>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</si>
  <si>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</si>
  <si>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</si>
  <si>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</si>
  <si>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</si>
  <si>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</si>
  <si>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</si>
  <si>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</si>
  <si>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</si>
  <si>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</si>
  <si>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</si>
  <si>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</si>
  <si>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</si>
  <si>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</si>
  <si>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</si>
  <si>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</si>
  <si>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</si>
  <si>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</si>
  <si>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</si>
  <si>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</si>
  <si>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</si>
  <si>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</si>
  <si>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</si>
  <si>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</si>
  <si>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</si>
  <si>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</si>
  <si>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</si>
  <si>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</si>
  <si>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</si>
  <si>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</si>
  <si>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</si>
  <si>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</si>
  <si>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</si>
  <si>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</si>
  <si>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</si>
  <si>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</si>
  <si>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</si>
  <si>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</si>
  <si>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</si>
  <si>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</si>
  <si>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</si>
  <si>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</si>
  <si>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</si>
  <si>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</si>
  <si>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</si>
  <si>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</si>
  <si>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</si>
  <si>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</si>
  <si>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</si>
  <si>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</si>
  <si>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</si>
  <si>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</si>
  <si>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</si>
  <si>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</si>
  <si>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</si>
  <si>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</si>
  <si>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</si>
  <si>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</si>
  <si>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</si>
  <si>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</si>
  <si>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</si>
  <si>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</si>
  <si>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</si>
  <si>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</si>
  <si>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</si>
  <si>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</si>
  <si>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</si>
  <si>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</si>
  <si>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</si>
  <si>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</si>
  <si>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</si>
  <si>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</si>
  <si>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</si>
  <si>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</si>
  <si>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</si>
  <si>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</si>
  <si>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</si>
  <si>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</si>
  <si>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</si>
  <si>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</si>
  <si>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</si>
  <si>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</si>
  <si>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</si>
  <si>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</si>
  <si>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</si>
  <si>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</si>
  <si>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</si>
  <si>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</si>
  <si>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</si>
  <si>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</si>
  <si>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</si>
  <si>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</si>
  <si>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</si>
  <si>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</si>
  <si>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</si>
  <si>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</si>
  <si>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</si>
  <si>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</si>
  <si>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</si>
  <si>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</si>
  <si>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</si>
  <si>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</si>
  <si>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</si>
  <si>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</si>
  <si>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</si>
  <si>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</si>
  <si>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</si>
  <si>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</si>
  <si>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</si>
  <si>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</si>
  <si>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</si>
  <si>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</si>
  <si>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</si>
  <si>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</si>
  <si>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</si>
  <si>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</si>
  <si>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</si>
  <si>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</si>
  <si>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</si>
  <si>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</si>
  <si>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</si>
  <si>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</si>
  <si>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</si>
  <si>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</si>
  <si>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</si>
  <si>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</si>
  <si>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</si>
  <si>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</si>
  <si>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</si>
  <si>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</si>
  <si>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</si>
  <si>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</si>
  <si>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</si>
  <si>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</si>
  <si>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</si>
  <si>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</si>
  <si>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</si>
  <si>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</si>
  <si>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</si>
  <si>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</si>
  <si>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</si>
  <si>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</si>
  <si>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</si>
  <si>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</si>
  <si>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</si>
  <si>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</si>
  <si>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</si>
  <si>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</si>
  <si>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</si>
  <si>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</si>
  <si>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</si>
  <si>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</si>
  <si>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</si>
  <si>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</si>
  <si>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</si>
  <si>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</si>
  <si>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</si>
  <si>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</si>
  <si>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</si>
  <si>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</si>
  <si>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</si>
  <si>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</si>
  <si>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</si>
  <si>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</si>
  <si>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</si>
  <si>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</si>
  <si>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</si>
  <si>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</si>
  <si>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</si>
  <si>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</si>
  <si>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</si>
  <si>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</si>
  <si>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</si>
  <si>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</si>
  <si>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</si>
  <si>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</si>
  <si>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</si>
  <si>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</si>
  <si>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</si>
  <si>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</si>
  <si>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</si>
  <si>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</si>
  <si>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</si>
  <si>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</si>
  <si>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</si>
  <si>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</si>
  <si>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</si>
  <si>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</si>
  <si>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</si>
  <si>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</si>
  <si>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</si>
  <si>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</si>
  <si>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</si>
  <si>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</si>
  <si>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</si>
  <si>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</si>
  <si>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</si>
  <si>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</si>
  <si>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</si>
  <si>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</si>
  <si>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</si>
  <si>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</si>
  <si>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</si>
  <si>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</si>
  <si>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</si>
  <si>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</si>
  <si>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</si>
  <si>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</si>
  <si>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</si>
  <si>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</si>
  <si>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</si>
  <si>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</si>
  <si>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</si>
  <si>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</si>
  <si>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</si>
  <si>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</si>
  <si>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</si>
  <si>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</si>
  <si>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</si>
  <si>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</si>
  <si>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</si>
  <si>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</si>
  <si>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</si>
  <si>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</si>
  <si>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</si>
  <si>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</si>
  <si>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</si>
  <si>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</si>
  <si>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</si>
  <si>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</si>
  <si>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</si>
  <si>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</si>
  <si>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</si>
  <si>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</si>
  <si>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</si>
  <si>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</si>
  <si>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</si>
  <si>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</si>
  <si>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</si>
  <si>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</si>
  <si>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</si>
  <si>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</si>
  <si>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</si>
  <si>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</si>
  <si>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</si>
  <si>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</si>
  <si>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</si>
  <si>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</si>
  <si>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</si>
  <si>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</si>
  <si>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</si>
  <si>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</si>
  <si>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</si>
  <si>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</si>
  <si>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</si>
  <si>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</si>
  <si>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</si>
  <si>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</si>
  <si>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</si>
  <si>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</si>
  <si>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</si>
  <si>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</si>
  <si>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</si>
  <si>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</si>
  <si>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</si>
  <si>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</si>
  <si>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</si>
  <si>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</si>
  <si>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</si>
  <si>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</si>
  <si>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</si>
  <si>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</si>
  <si>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</si>
  <si>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</si>
  <si>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</si>
  <si>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</si>
  <si>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</si>
  <si>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</si>
  <si>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</si>
  <si>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</si>
  <si>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</si>
  <si>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</si>
  <si>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</si>
  <si>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</si>
  <si>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</si>
  <si>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</si>
  <si>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</si>
  <si>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</si>
  <si>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</si>
  <si>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</si>
  <si>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</si>
  <si>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</si>
  <si>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</si>
  <si>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</si>
  <si>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</si>
  <si>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</si>
  <si>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</si>
  <si>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</si>
  <si>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</si>
  <si>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</si>
  <si>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</si>
  <si>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</si>
  <si>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</si>
  <si>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</si>
  <si>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</si>
  <si>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</si>
  <si>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</si>
  <si>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</si>
  <si>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</si>
  <si>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</si>
  <si>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</si>
  <si>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</si>
  <si>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</si>
  <si>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</si>
  <si>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</si>
  <si>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</si>
  <si>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</si>
  <si>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</si>
  <si>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</si>
  <si>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</si>
  <si>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</si>
  <si>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</si>
  <si>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</si>
  <si>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</si>
  <si>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</si>
  <si>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</si>
  <si>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</si>
  <si>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</si>
  <si>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</si>
  <si>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</si>
  <si>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</si>
  <si>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</si>
  <si>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</si>
  <si>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</si>
  <si>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</si>
  <si>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</si>
  <si>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</si>
  <si>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</si>
  <si>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</si>
  <si>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</si>
  <si>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</si>
  <si>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</si>
  <si>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</si>
  <si>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</si>
  <si>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</si>
  <si>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</si>
  <si>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</si>
  <si>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</si>
  <si>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</si>
  <si>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</si>
  <si>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</si>
  <si>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</si>
  <si>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</si>
  <si>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</si>
  <si>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</si>
  <si>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</si>
  <si>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</si>
  <si>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</si>
  <si>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</si>
  <si>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</si>
  <si>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</si>
  <si>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</si>
  <si>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</si>
  <si>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</si>
  <si>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</si>
  <si>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</si>
  <si>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</si>
  <si>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</si>
  <si>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</si>
  <si>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</si>
  <si>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</si>
  <si>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</si>
  <si>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</si>
  <si>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</si>
  <si>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</si>
  <si>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</si>
  <si>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</si>
  <si>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</si>
  <si>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</si>
  <si>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</si>
  <si>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</si>
  <si>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</si>
  <si>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</si>
  <si>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</si>
  <si>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</si>
  <si>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</si>
  <si>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</si>
  <si>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</si>
  <si>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</si>
  <si>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</si>
  <si>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</si>
  <si>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</si>
  <si>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</si>
  <si>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</si>
  <si>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</si>
  <si>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</si>
  <si>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</si>
  <si>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</si>
  <si>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</si>
  <si>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</si>
  <si>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</si>
  <si>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</si>
  <si>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</si>
  <si>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</si>
  <si>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</si>
  <si>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</si>
  <si>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</si>
  <si>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</si>
  <si>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</si>
  <si>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</si>
  <si>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</si>
  <si>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</si>
  <si>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</si>
  <si>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</si>
  <si>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</si>
  <si>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</si>
  <si>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</si>
  <si>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</si>
  <si>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</si>
  <si>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</si>
  <si>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</si>
  <si>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</si>
  <si>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</si>
  <si>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</si>
  <si>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</si>
  <si>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</si>
  <si>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</si>
  <si>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</si>
  <si>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</si>
  <si>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</si>
  <si>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</si>
  <si>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</si>
  <si>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</si>
  <si>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</si>
  <si>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</si>
  <si>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</si>
  <si>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</si>
  <si>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</si>
  <si>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</si>
  <si>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</si>
  <si>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</si>
  <si>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</si>
  <si>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</si>
  <si>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</si>
  <si>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</si>
  <si>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</si>
  <si>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</si>
  <si>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</si>
  <si>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</si>
  <si>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</si>
  <si>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</si>
  <si>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</si>
  <si>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</si>
  <si>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</si>
  <si>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</si>
  <si>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</si>
  <si>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</si>
  <si>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</si>
  <si>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</si>
  <si>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</si>
  <si>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</si>
  <si>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</si>
  <si>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</si>
  <si>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</si>
  <si>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</si>
  <si>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</si>
  <si>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</si>
  <si>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</si>
  <si>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</si>
  <si>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</si>
  <si>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</si>
  <si>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</si>
  <si>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</si>
  <si>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</si>
  <si>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</si>
  <si>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</si>
  <si>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</si>
  <si>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</si>
  <si>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</si>
  <si>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</si>
  <si>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</si>
  <si>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</si>
  <si>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</si>
  <si>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</si>
  <si>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</si>
  <si>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</si>
  <si>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</si>
  <si>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</si>
  <si>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</si>
  <si>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</si>
  <si>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</si>
  <si>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</si>
  <si>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</si>
  <si>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</si>
  <si>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</si>
  <si>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</si>
  <si>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</si>
  <si>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</si>
  <si>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</si>
  <si>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</si>
  <si>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</si>
  <si>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</si>
  <si>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</si>
  <si>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</si>
  <si>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</si>
  <si>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</si>
  <si>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</si>
  <si>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</si>
  <si>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</si>
  <si>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</si>
  <si>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</si>
  <si>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</si>
  <si>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</si>
  <si>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</si>
  <si>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</si>
  <si>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</si>
  <si>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</si>
  <si>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</si>
  <si>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</si>
  <si>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</si>
  <si>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</si>
  <si>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</si>
  <si>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</si>
  <si>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</si>
  <si>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</si>
  <si>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</si>
  <si>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</si>
  <si>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</si>
  <si>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</si>
  <si>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</si>
  <si>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</si>
  <si>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</si>
  <si>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</si>
  <si>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</si>
  <si>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</si>
  <si>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</si>
  <si>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</si>
  <si>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</si>
  <si>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</si>
  <si>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</si>
  <si>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</si>
  <si>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</si>
  <si>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</si>
  <si>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</si>
  <si>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</si>
  <si>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</si>
  <si>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</si>
  <si>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</si>
  <si>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</si>
  <si>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</si>
  <si>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</si>
  <si>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</si>
  <si>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</si>
  <si>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</si>
  <si>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</si>
  <si>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</si>
  <si>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</si>
  <si>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</si>
  <si>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</si>
  <si>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</si>
  <si>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</si>
  <si>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</si>
  <si>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</si>
  <si>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</si>
  <si>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</si>
  <si>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</si>
  <si>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</si>
  <si>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</si>
  <si>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</si>
  <si>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</si>
  <si>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</si>
  <si>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</si>
  <si>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</si>
  <si>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</si>
  <si>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</si>
  <si>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</si>
  <si>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</si>
  <si>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</si>
  <si>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</si>
  <si>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</si>
  <si>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</si>
  <si>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</si>
  <si>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</si>
  <si>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</si>
  <si>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</si>
  <si>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</si>
  <si>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</si>
  <si>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</si>
  <si>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</si>
  <si>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</si>
  <si>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</si>
  <si>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</si>
  <si>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</si>
  <si>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</si>
  <si>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</si>
  <si>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</si>
  <si>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</si>
  <si>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</si>
  <si>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</si>
  <si>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</si>
  <si>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</si>
  <si>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</si>
  <si>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</si>
  <si>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</si>
  <si>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</si>
  <si>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</si>
  <si>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</si>
  <si>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</si>
  <si>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</si>
  <si>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</si>
  <si>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</si>
  <si>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</si>
  <si>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</si>
  <si>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</si>
  <si>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</si>
  <si>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</si>
  <si>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</si>
  <si>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</si>
  <si>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</si>
  <si>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</si>
  <si>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</si>
  <si>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</si>
  <si>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</si>
  <si>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</si>
  <si>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</si>
  <si>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</si>
  <si>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</si>
  <si>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</si>
  <si>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</si>
  <si>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</si>
  <si>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</si>
  <si>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</si>
  <si>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</si>
  <si>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</si>
  <si>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</si>
  <si>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</si>
  <si>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</si>
  <si>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</si>
  <si>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</si>
  <si>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</si>
  <si>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</si>
  <si>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</si>
  <si>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</si>
  <si>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</si>
  <si>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</si>
  <si>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</si>
  <si>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</si>
  <si>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</si>
  <si>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</si>
  <si>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</si>
  <si>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</si>
  <si>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</si>
  <si>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</si>
  <si>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</si>
  <si>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</si>
  <si>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</si>
  <si>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</si>
  <si>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</si>
  <si>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</si>
  <si>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</si>
  <si>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</si>
  <si>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</si>
  <si>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</si>
  <si>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</si>
  <si>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</si>
  <si>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</si>
  <si>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</si>
  <si>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</si>
  <si>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</si>
  <si>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</si>
  <si>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</si>
  <si>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</si>
  <si>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</si>
  <si>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</si>
  <si>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</si>
  <si>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</si>
  <si>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</si>
  <si>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</si>
  <si>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</si>
  <si>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</si>
  <si>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</si>
  <si>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</si>
  <si>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</si>
  <si>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</si>
  <si>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</si>
  <si>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</si>
  <si>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</si>
  <si>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</si>
  <si>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</si>
  <si>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</si>
  <si>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</si>
  <si>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</si>
  <si>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</si>
  <si>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</si>
  <si>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</si>
  <si>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</si>
  <si>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</si>
  <si>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</si>
  <si>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</si>
  <si>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</si>
  <si>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</si>
  <si>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</si>
  <si>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</si>
  <si>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</si>
  <si>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</si>
  <si>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</si>
  <si>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</si>
  <si>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</si>
  <si>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</si>
  <si>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</si>
  <si>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</si>
  <si>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</si>
  <si>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</si>
  <si>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</si>
  <si>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</si>
  <si>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</si>
  <si>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</si>
  <si>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</si>
  <si>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</si>
  <si>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</si>
  <si>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</si>
  <si>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</si>
  <si>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</si>
  <si>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</si>
  <si>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</si>
  <si>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</si>
  <si>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</si>
  <si>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</si>
  <si>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</si>
  <si>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</si>
  <si>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</si>
  <si>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</si>
  <si>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</si>
  <si>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</si>
  <si>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</si>
  <si>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</si>
  <si>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</si>
  <si>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</si>
  <si>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</si>
  <si>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</si>
  <si>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</si>
  <si>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</si>
  <si>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</si>
  <si>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</si>
  <si>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</si>
  <si>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</si>
  <si>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</si>
  <si>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</si>
  <si>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</si>
  <si>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</si>
  <si>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</si>
  <si>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</si>
  <si>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</si>
  <si>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</si>
  <si>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</si>
  <si>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</si>
  <si>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</si>
  <si>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</si>
  <si>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</si>
  <si>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</si>
  <si>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</si>
  <si>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</si>
  <si>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</si>
  <si>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</si>
  <si>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</si>
  <si>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</si>
  <si>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</si>
  <si>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</si>
  <si>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</si>
  <si>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</si>
  <si>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</si>
  <si>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</si>
  <si>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</si>
  <si>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</si>
  <si>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</si>
  <si>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</si>
  <si>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</si>
  <si>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</si>
  <si>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</si>
  <si>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</si>
  <si>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</si>
  <si>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</si>
  <si>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</si>
  <si>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</si>
  <si>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</si>
  <si>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</si>
  <si>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</si>
  <si>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</si>
  <si>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</si>
  <si>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</si>
  <si>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</si>
  <si>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</si>
  <si>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</si>
  <si>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</si>
  <si>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</si>
  <si>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</si>
  <si>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</si>
  <si>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</si>
  <si>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</si>
  <si>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</si>
  <si>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</si>
  <si>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</si>
  <si>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</si>
  <si>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</si>
  <si>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</si>
  <si>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</si>
  <si>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</si>
  <si>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</si>
  <si>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</si>
  <si>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</si>
  <si>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</si>
  <si>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</si>
  <si>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</si>
  <si>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</si>
  <si>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</si>
  <si>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</si>
  <si>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</si>
  <si>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</si>
  <si>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</si>
  <si>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</si>
  <si>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</si>
  <si>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</si>
  <si>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</si>
  <si>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</si>
  <si>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</si>
  <si>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</si>
  <si>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</si>
  <si>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</si>
  <si>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</si>
  <si>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</si>
  <si>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</si>
  <si>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</si>
  <si>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</si>
  <si>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</si>
  <si>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</si>
  <si>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</si>
  <si>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</si>
  <si>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</si>
  <si>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</si>
  <si>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</si>
  <si>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</si>
  <si>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</si>
  <si>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</si>
  <si>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</si>
  <si>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</si>
  <si>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</si>
  <si>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</si>
  <si>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</si>
  <si>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</si>
  <si>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</si>
  <si>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</si>
  <si>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</si>
  <si>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</si>
  <si>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</si>
  <si>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</si>
  <si>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</si>
  <si>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</si>
  <si>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</si>
  <si>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</si>
  <si>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</si>
  <si>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</si>
  <si>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</si>
  <si>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</si>
  <si>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</si>
  <si>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</si>
  <si>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</si>
  <si>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</si>
  <si>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</si>
  <si>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</si>
  <si>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</si>
  <si>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</si>
  <si>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</si>
  <si>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</si>
  <si>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</si>
  <si>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</si>
  <si>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</si>
  <si>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</si>
  <si>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</si>
  <si>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</si>
  <si>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</si>
  <si>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</si>
  <si>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</si>
  <si>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</si>
  <si>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</si>
  <si>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</si>
  <si>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</si>
  <si>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</si>
  <si>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</si>
  <si>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</si>
  <si>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</si>
  <si>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</si>
  <si>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</si>
  <si>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</si>
  <si>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</si>
  <si>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</si>
  <si>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</si>
  <si>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</si>
  <si>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</si>
  <si>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</si>
  <si>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</si>
  <si>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</si>
  <si>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</si>
  <si>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</si>
  <si>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</si>
  <si>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</si>
  <si>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</si>
  <si>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</si>
  <si>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</si>
  <si>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</si>
  <si>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</si>
  <si>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</si>
  <si>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</si>
  <si>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</si>
  <si>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</si>
  <si>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</si>
  <si>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</si>
  <si>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</si>
  <si>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</si>
  <si>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</si>
  <si>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</si>
  <si>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</si>
  <si>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</si>
  <si>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</si>
  <si>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</si>
  <si>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</si>
  <si>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</si>
  <si>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</si>
  <si>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</si>
  <si>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</si>
  <si>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</si>
  <si>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</si>
  <si>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</si>
  <si>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</si>
  <si>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</si>
  <si>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</si>
  <si>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</si>
  <si>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</si>
  <si>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</si>
  <si>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</si>
  <si>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</si>
  <si>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</si>
  <si>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</si>
  <si>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</si>
  <si>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</si>
  <si>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</si>
  <si>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</si>
  <si>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</si>
  <si>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</si>
  <si>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</si>
  <si>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</si>
  <si>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</si>
  <si>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</si>
  <si>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</si>
  <si>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</si>
  <si>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</si>
  <si>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</si>
  <si>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</si>
  <si>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</si>
  <si>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</si>
  <si>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</si>
  <si>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</si>
  <si>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</si>
  <si>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</si>
  <si>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</si>
  <si>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</si>
  <si>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</si>
  <si>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</si>
  <si>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</si>
  <si>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</si>
  <si>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</si>
  <si>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</si>
  <si>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</si>
  <si>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</si>
  <si>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</si>
  <si>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</si>
  <si>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</si>
  <si>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</si>
  <si>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</si>
  <si>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</si>
  <si>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</si>
  <si>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</si>
  <si>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</si>
  <si>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</si>
  <si>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</si>
  <si>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</si>
  <si>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</si>
  <si>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</si>
  <si>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</si>
  <si>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</si>
  <si>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</si>
  <si>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</si>
  <si>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</si>
  <si>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</si>
  <si>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</si>
  <si>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</si>
  <si>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</si>
  <si>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</si>
  <si>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</si>
  <si>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</si>
  <si>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</si>
  <si>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</si>
  <si>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</si>
  <si>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</si>
  <si>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</si>
  <si>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</si>
  <si>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</si>
  <si>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</si>
  <si>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</si>
  <si>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</si>
  <si>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</si>
  <si>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</si>
  <si>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</si>
  <si>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</si>
  <si>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</si>
  <si>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</si>
  <si>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</si>
  <si>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</si>
  <si>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</si>
  <si>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</si>
  <si>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</si>
  <si>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</si>
  <si>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</si>
  <si>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</si>
  <si>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</si>
  <si>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</si>
  <si>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</si>
  <si>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</si>
  <si>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</si>
  <si>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</si>
  <si>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</si>
  <si>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</si>
  <si>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</si>
  <si>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</si>
  <si>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</si>
  <si>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</si>
  <si>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</si>
  <si>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</si>
  <si>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</si>
  <si>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</si>
  <si>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</si>
  <si>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</si>
  <si>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</si>
  <si>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</si>
  <si>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</si>
  <si>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</si>
  <si>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</si>
  <si>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</si>
  <si>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</si>
  <si>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</si>
  <si>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</si>
  <si>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</si>
  <si>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</si>
  <si>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</si>
  <si>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</si>
  <si>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</si>
  <si>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</si>
  <si>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</si>
  <si>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</si>
  <si>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</si>
  <si>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</si>
  <si>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</si>
  <si>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</si>
  <si>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</si>
  <si>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</si>
  <si>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</si>
  <si>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</si>
  <si>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</si>
  <si>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</si>
  <si>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</si>
  <si>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</si>
  <si>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</si>
  <si>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</si>
  <si>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</si>
  <si>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</si>
  <si>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</si>
  <si>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</si>
  <si>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</si>
  <si>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</si>
  <si>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</si>
  <si>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</si>
  <si>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</si>
  <si>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</si>
  <si>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</si>
  <si>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</si>
  <si>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</si>
  <si>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</si>
  <si>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</si>
  <si>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</si>
  <si>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</si>
  <si>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</si>
  <si>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</si>
  <si>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</si>
  <si>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</si>
  <si>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</si>
  <si>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</si>
  <si>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</si>
  <si>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</si>
  <si>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</si>
  <si>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</si>
  <si>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</si>
  <si>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</si>
  <si>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</si>
  <si>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</si>
  <si>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</si>
  <si>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</si>
  <si>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</si>
  <si>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</si>
  <si>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</si>
  <si>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</si>
  <si>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</si>
  <si>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</si>
  <si>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</si>
  <si>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</si>
  <si>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</si>
  <si>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</si>
  <si>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</si>
  <si>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</si>
  <si>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</si>
  <si>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</si>
  <si>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</si>
  <si>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</si>
  <si>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</si>
  <si>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</si>
  <si>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</si>
  <si>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</si>
  <si>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</si>
  <si>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</si>
  <si>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</si>
  <si>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</si>
  <si>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</si>
  <si>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</si>
  <si>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</si>
  <si>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</si>
  <si>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</si>
  <si>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</si>
  <si>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</si>
  <si>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</si>
  <si>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</si>
  <si>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</si>
  <si>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</si>
  <si>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</si>
  <si>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</si>
  <si>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</si>
  <si>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</si>
  <si>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</si>
  <si>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</si>
  <si>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</si>
  <si>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</si>
  <si>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</si>
  <si>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</si>
  <si>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</si>
  <si>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</si>
  <si>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</si>
  <si>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</si>
  <si>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</si>
  <si>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</si>
  <si>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</si>
  <si>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</si>
  <si>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</si>
  <si>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</si>
  <si>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</si>
  <si>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</si>
  <si>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</si>
  <si>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</si>
  <si>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</si>
  <si>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</si>
  <si>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</si>
  <si>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</si>
  <si>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</si>
  <si>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</si>
  <si>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</si>
  <si>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</si>
  <si>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</si>
  <si>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</si>
  <si>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</si>
  <si>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</si>
  <si>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</si>
  <si>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</si>
  <si>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</si>
  <si>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</si>
  <si>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</si>
  <si>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</si>
  <si>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</si>
  <si>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</si>
  <si>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</si>
  <si>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</si>
  <si>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</si>
  <si>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</si>
  <si>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</si>
  <si>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</si>
  <si>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</si>
  <si>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</si>
  <si>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</si>
  <si>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</si>
  <si>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</si>
  <si>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</si>
  <si>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</si>
  <si>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</si>
  <si>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</si>
  <si>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</si>
  <si>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</si>
  <si>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</si>
  <si>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</si>
  <si>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</si>
  <si>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</si>
  <si>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</si>
  <si>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</si>
  <si>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</si>
  <si>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</si>
  <si>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</si>
  <si>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</si>
  <si>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</si>
  <si>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</si>
  <si>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</si>
  <si>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</si>
  <si>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</si>
  <si>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</si>
  <si>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</si>
  <si>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</si>
  <si>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</si>
  <si>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</si>
  <si>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</si>
  <si>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</si>
  <si>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</si>
  <si>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</si>
  <si>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</si>
  <si>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</si>
  <si>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</si>
  <si>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</si>
  <si>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</si>
  <si>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</si>
  <si>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</si>
  <si>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</si>
  <si>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</si>
  <si>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</si>
  <si>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</si>
  <si>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</si>
  <si>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</si>
  <si>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</si>
  <si>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</si>
  <si>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</si>
  <si>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</si>
  <si>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</si>
  <si>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</si>
  <si>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</si>
  <si>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</si>
  <si>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</si>
  <si>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</si>
  <si>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</si>
  <si>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</si>
  <si>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</si>
  <si>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</si>
  <si>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</si>
  <si>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</si>
  <si>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</si>
  <si>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</si>
  <si>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</si>
  <si>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</si>
  <si>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</si>
  <si>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</si>
  <si>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</si>
  <si>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</si>
  <si>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</si>
  <si>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</si>
  <si>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</si>
  <si>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</si>
  <si>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</si>
  <si>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</si>
  <si>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</si>
  <si>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</si>
  <si>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</si>
  <si>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</si>
  <si>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</si>
  <si>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</si>
  <si>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</si>
  <si>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</si>
  <si>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</si>
  <si>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</si>
  <si>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</si>
  <si>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</si>
  <si>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</si>
  <si>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</si>
  <si>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</si>
  <si>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</si>
  <si>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</si>
  <si>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</si>
  <si>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</si>
  <si>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</si>
  <si>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</si>
  <si>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</si>
  <si>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</si>
  <si>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</si>
  <si>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</si>
  <si>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</si>
  <si>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</si>
  <si>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</si>
  <si>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</si>
  <si>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</si>
  <si>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</si>
  <si>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</si>
  <si>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</si>
  <si>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</si>
  <si>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</si>
  <si>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</si>
  <si>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</si>
  <si>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</si>
  <si>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</si>
  <si>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</si>
  <si>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</si>
  <si>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</si>
  <si>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</si>
  <si>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</si>
  <si>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</si>
  <si>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</si>
  <si>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</si>
  <si>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</si>
  <si>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</si>
  <si>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</si>
  <si>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</si>
  <si>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</si>
  <si>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</si>
  <si>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</si>
  <si>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</si>
  <si>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</si>
  <si>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</si>
  <si>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</si>
  <si>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</si>
  <si>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</si>
  <si>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</si>
  <si>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</si>
  <si>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</si>
  <si>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</si>
  <si>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</si>
  <si>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</si>
  <si>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</si>
  <si>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</si>
  <si>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</si>
  <si>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</si>
  <si>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</si>
  <si>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</si>
  <si>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</si>
  <si>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</si>
  <si>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</si>
  <si>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</si>
  <si>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</si>
  <si>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</si>
  <si>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</si>
  <si>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</si>
  <si>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</si>
  <si>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</si>
  <si>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</si>
  <si>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</si>
  <si>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</si>
  <si>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</si>
  <si>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</si>
  <si>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</si>
  <si>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</si>
  <si>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</si>
  <si>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</si>
  <si>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</si>
  <si>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</si>
  <si>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</si>
  <si>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</si>
  <si>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</si>
  <si>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</si>
  <si>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</si>
  <si>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</si>
  <si>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</si>
  <si>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</si>
  <si>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</si>
  <si>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</si>
  <si>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</si>
  <si>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</si>
  <si>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</si>
  <si>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</si>
  <si>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</si>
  <si>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</si>
  <si>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</si>
  <si>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</si>
  <si>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</si>
  <si>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</si>
  <si>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</si>
  <si>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</si>
  <si>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</si>
  <si>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</si>
  <si>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</si>
  <si>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</si>
  <si>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</si>
  <si>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</si>
  <si>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</si>
  <si>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</si>
  <si>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</si>
  <si>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</si>
  <si>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</si>
  <si>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</si>
  <si>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</si>
  <si>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</si>
  <si>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</si>
  <si>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</si>
  <si>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</si>
  <si>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</si>
  <si>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</si>
  <si>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</si>
  <si>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</si>
  <si>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</si>
  <si>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</si>
  <si>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</si>
  <si>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</si>
  <si>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</si>
  <si>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</si>
  <si>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</si>
  <si>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</si>
  <si>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</si>
  <si>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</si>
  <si>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</si>
  <si>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</si>
  <si>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</si>
  <si>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</si>
  <si>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</si>
  <si>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</si>
  <si>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</si>
  <si>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</si>
  <si>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</si>
  <si>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</si>
  <si>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</si>
  <si>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</si>
  <si>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</si>
  <si>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</si>
  <si>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</si>
  <si>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</si>
  <si>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</si>
  <si>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</si>
  <si>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</si>
  <si>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</si>
  <si>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</si>
  <si>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</si>
  <si>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</si>
  <si>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</si>
  <si>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</si>
  <si>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</si>
  <si>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</si>
  <si>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</si>
  <si>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</si>
  <si>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</si>
  <si>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</si>
  <si>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</si>
  <si>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</si>
  <si>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</si>
  <si>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</si>
  <si>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</si>
  <si>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</si>
  <si>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</si>
  <si>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</si>
  <si>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</si>
  <si>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</si>
  <si>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</si>
  <si>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</si>
  <si>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</si>
  <si>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</si>
  <si>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</si>
  <si>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</si>
  <si>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</si>
  <si>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</si>
  <si>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</si>
  <si>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</si>
  <si>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</si>
  <si>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</si>
  <si>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</si>
  <si>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</si>
  <si>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</si>
  <si>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</si>
  <si>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</si>
  <si>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</si>
  <si>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</si>
  <si>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</si>
  <si>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</si>
  <si>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</si>
  <si>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</si>
  <si>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</si>
  <si>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</si>
  <si>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</si>
  <si>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</si>
  <si>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</si>
  <si>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</si>
  <si>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</si>
  <si>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</si>
  <si>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</si>
  <si>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</si>
  <si>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</si>
  <si>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</si>
  <si>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</si>
  <si>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</si>
  <si>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</si>
  <si>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</si>
  <si>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</si>
  <si>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</si>
  <si>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</si>
  <si>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</si>
  <si>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</si>
  <si>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</si>
  <si>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</si>
  <si>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</si>
  <si>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</si>
  <si>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</si>
  <si>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</si>
  <si>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</si>
  <si>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</si>
  <si>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</si>
  <si>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</si>
  <si>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</si>
  <si>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</si>
  <si>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</si>
  <si>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</si>
  <si>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</si>
  <si>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</si>
  <si>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</si>
  <si>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</si>
  <si>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</si>
  <si>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</si>
  <si>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</si>
  <si>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</si>
  <si>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</si>
  <si>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</si>
  <si>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</si>
  <si>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</si>
  <si>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</si>
  <si>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</si>
  <si>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</si>
  <si>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</si>
  <si>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</si>
  <si>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</si>
  <si>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</si>
  <si>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</si>
  <si>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</si>
  <si>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</si>
  <si>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</si>
  <si>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</si>
  <si>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</si>
  <si>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</si>
  <si>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</si>
  <si>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</si>
  <si>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</si>
  <si>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</si>
  <si>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</si>
  <si>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</si>
  <si>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</si>
  <si>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</si>
  <si>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</si>
  <si>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</si>
  <si>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</si>
  <si>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</si>
  <si>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</si>
  <si>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</si>
  <si>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</si>
  <si>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</si>
  <si>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</si>
  <si>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</si>
  <si>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</si>
  <si>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</si>
  <si>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</si>
  <si>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</si>
  <si>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</si>
  <si>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</si>
  <si>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</si>
  <si>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</si>
  <si>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</si>
  <si>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</si>
  <si>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</si>
  <si>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</si>
  <si>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</si>
  <si>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</si>
  <si>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</si>
  <si>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</si>
  <si>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</si>
  <si>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</si>
  <si>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</si>
  <si>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</si>
  <si>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</si>
  <si>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</si>
  <si>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</si>
  <si>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</si>
  <si>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</si>
  <si>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</si>
  <si>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</si>
  <si>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</si>
  <si>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</si>
  <si>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</si>
  <si>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</si>
  <si>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</si>
  <si>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</si>
  <si>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</si>
  <si>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</si>
  <si>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</si>
  <si>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</si>
  <si>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</si>
  <si>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</si>
  <si>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</si>
  <si>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</si>
  <si>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</si>
  <si>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</si>
  <si>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</si>
  <si>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</si>
  <si>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</si>
  <si>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</si>
  <si>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</si>
  <si>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</si>
  <si>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</si>
  <si>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</si>
  <si>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</si>
  <si>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</si>
  <si>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</si>
  <si>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</si>
  <si>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</si>
  <si>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</si>
  <si>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</si>
  <si>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</si>
  <si>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</si>
  <si>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</si>
  <si>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</si>
  <si>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</si>
  <si>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</si>
  <si>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</si>
  <si>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</si>
  <si>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</si>
  <si>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</si>
  <si>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</si>
  <si>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</si>
  <si>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</si>
  <si>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</si>
  <si>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</si>
  <si>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</si>
  <si>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</si>
  <si>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</si>
  <si>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</si>
  <si>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</si>
  <si>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</si>
  <si>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</si>
  <si>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</si>
  <si>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</si>
  <si>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</si>
  <si>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</si>
  <si>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</si>
  <si>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</si>
  <si>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</si>
  <si>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</si>
  <si>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</si>
  <si>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</si>
  <si>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</si>
  <si>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</si>
  <si>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</si>
  <si>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</si>
  <si>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</si>
  <si>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</si>
  <si>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</si>
  <si>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</si>
  <si>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</si>
  <si>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</si>
  <si>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</si>
  <si>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</si>
  <si>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</si>
  <si>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</si>
  <si>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</si>
  <si>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</si>
  <si>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</si>
  <si>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</si>
  <si>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</si>
  <si>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</si>
  <si>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</si>
  <si>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</si>
  <si>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</si>
  <si>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</si>
  <si>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</si>
  <si>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</si>
  <si>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</si>
  <si>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</si>
  <si>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</si>
  <si>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</si>
  <si>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</si>
  <si>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</si>
  <si>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</si>
  <si>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</si>
  <si>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</si>
  <si>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</si>
  <si>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</si>
  <si>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</si>
  <si>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</si>
  <si>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</si>
  <si>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</si>
  <si>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</si>
  <si>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</si>
  <si>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</si>
  <si>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</si>
  <si>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</si>
  <si>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</si>
  <si>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</si>
  <si>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</si>
  <si>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</si>
  <si>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</si>
  <si>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</si>
  <si>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</si>
  <si>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</si>
  <si>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</si>
  <si>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</si>
  <si>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</si>
  <si>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</si>
  <si>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</si>
  <si>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</si>
  <si>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</si>
  <si>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</si>
  <si>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</si>
  <si>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</si>
  <si>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</si>
  <si>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</si>
  <si>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</si>
  <si>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</si>
  <si>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</si>
  <si>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</si>
  <si>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</si>
  <si>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</si>
  <si>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</si>
  <si>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</si>
  <si>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</si>
  <si>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</si>
  <si>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</si>
  <si>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</si>
  <si>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</si>
  <si>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</si>
  <si>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</si>
  <si>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</si>
  <si>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</si>
  <si>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</si>
  <si>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</si>
  <si>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</si>
  <si>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</si>
  <si>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</si>
  <si>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</si>
  <si>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</si>
  <si>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</si>
  <si>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</si>
  <si>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</si>
  <si>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</si>
  <si>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</si>
  <si>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</si>
  <si>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</si>
  <si>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</si>
  <si>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</si>
  <si>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</si>
  <si>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</si>
  <si>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</si>
  <si>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</si>
  <si>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</si>
  <si>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</si>
  <si>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</si>
  <si>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</si>
  <si>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</si>
  <si>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</si>
  <si>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</si>
  <si>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</si>
  <si>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</si>
  <si>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</si>
  <si>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</si>
  <si>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</si>
  <si>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</si>
  <si>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</si>
  <si>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</si>
  <si>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</si>
  <si>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</si>
  <si>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</si>
  <si>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</si>
  <si>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</si>
  <si>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</si>
  <si>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</si>
  <si>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</si>
  <si>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</si>
  <si>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</si>
  <si>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</si>
  <si>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</si>
  <si>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</si>
  <si>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</si>
  <si>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</si>
  <si>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</si>
  <si>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</si>
  <si>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</si>
  <si>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</si>
  <si>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</si>
  <si>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</si>
  <si>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</si>
  <si>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</si>
  <si>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</si>
  <si>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</si>
  <si>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</si>
  <si>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</si>
  <si>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</si>
  <si>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</si>
  <si>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</si>
  <si>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</si>
  <si>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</si>
  <si>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</si>
  <si>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</si>
  <si>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</si>
  <si>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</si>
  <si>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</si>
  <si>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</si>
  <si>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</si>
  <si>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</si>
  <si>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</si>
  <si>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</si>
  <si>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</si>
  <si>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</si>
  <si>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</si>
  <si>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</si>
  <si>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</si>
  <si>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</si>
  <si>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</si>
  <si>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</si>
  <si>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</si>
  <si>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</si>
  <si>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</si>
  <si>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</si>
  <si>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</si>
  <si>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</si>
  <si>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</si>
  <si>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</si>
  <si>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</si>
  <si>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</si>
  <si>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</si>
  <si>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</si>
  <si>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</si>
  <si>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</si>
  <si>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</si>
  <si>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</si>
  <si>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</si>
  <si>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</si>
  <si>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</si>
  <si>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</si>
  <si>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</si>
  <si>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</si>
  <si>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</si>
  <si>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</si>
  <si>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</si>
  <si>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</si>
  <si>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</si>
  <si>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</si>
  <si>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</si>
  <si>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</si>
  <si>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</si>
  <si>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</si>
  <si>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</si>
  <si>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</si>
  <si>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</si>
  <si>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</si>
  <si>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</si>
  <si>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</si>
  <si>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</si>
  <si>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</si>
  <si>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</si>
  <si>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</si>
  <si>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</si>
  <si>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</si>
  <si>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</si>
  <si>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</si>
  <si>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</si>
  <si>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</si>
  <si>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</si>
  <si>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</si>
  <si>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</si>
  <si>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</si>
  <si>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</si>
  <si>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</si>
  <si>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</si>
  <si>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</si>
  <si>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</si>
  <si>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</si>
  <si>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</si>
  <si>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</si>
  <si>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</si>
  <si>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</si>
  <si>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</si>
  <si>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</si>
  <si>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</si>
  <si>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</si>
  <si>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</si>
  <si>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</si>
  <si>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</si>
  <si>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</si>
  <si>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</si>
  <si>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</si>
  <si>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</si>
  <si>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</si>
  <si>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</si>
  <si>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</si>
  <si>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</si>
  <si>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</si>
  <si>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</si>
  <si>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</si>
  <si>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</si>
  <si>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</si>
  <si>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</si>
  <si>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</si>
  <si>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</si>
  <si>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</si>
  <si>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</si>
  <si>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</si>
  <si>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</si>
  <si>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</si>
  <si>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</si>
  <si>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</si>
  <si>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</si>
  <si>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</si>
  <si>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</si>
  <si>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</si>
  <si>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</si>
  <si>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</si>
  <si>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</si>
  <si>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</si>
  <si>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</si>
  <si>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</si>
  <si>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</si>
  <si>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</si>
  <si>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</si>
  <si>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</si>
  <si>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</si>
  <si>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</si>
  <si>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</si>
  <si>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</si>
  <si>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</si>
  <si>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</si>
  <si>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</si>
  <si>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</si>
  <si>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</si>
  <si>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</si>
  <si>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</si>
  <si>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</si>
  <si>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</si>
  <si>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</si>
  <si>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</si>
  <si>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</si>
  <si>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</si>
  <si>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</si>
  <si>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</si>
  <si>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</si>
  <si>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</si>
  <si>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</si>
  <si>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</si>
  <si>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</si>
  <si>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</si>
  <si>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</si>
  <si>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</si>
  <si>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</si>
  <si>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</si>
  <si>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</si>
  <si>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</si>
  <si>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</si>
  <si>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</si>
  <si>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</si>
  <si>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</si>
  <si>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</si>
  <si>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</si>
  <si>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</si>
  <si>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</si>
  <si>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</si>
  <si>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</si>
  <si>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</si>
  <si>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</si>
  <si>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</si>
  <si>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</si>
  <si>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</si>
  <si>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</si>
  <si>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</si>
  <si>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</si>
  <si>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</si>
  <si>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</si>
  <si>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</si>
  <si>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</si>
  <si>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</si>
  <si>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</si>
  <si>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</si>
  <si>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</si>
  <si>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</si>
  <si>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</si>
  <si>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</si>
  <si>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</si>
  <si>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</si>
  <si>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</si>
  <si>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</si>
  <si>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</si>
  <si>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</si>
  <si>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</si>
  <si>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</si>
  <si>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</si>
  <si>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</si>
  <si>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</si>
  <si>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</si>
  <si>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</si>
  <si>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</si>
  <si>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</si>
  <si>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</si>
  <si>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</si>
  <si>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</si>
  <si>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</si>
  <si>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</si>
  <si>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</si>
  <si>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</si>
  <si>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</si>
  <si>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</si>
  <si>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</si>
  <si>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</si>
  <si>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</si>
  <si>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</si>
  <si>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</si>
  <si>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</si>
  <si>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</si>
  <si>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</si>
  <si>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</si>
  <si>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</si>
  <si>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</si>
  <si>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</si>
  <si>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</si>
  <si>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</si>
  <si>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</si>
  <si>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</si>
  <si>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</si>
  <si>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</si>
  <si>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</si>
  <si>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</si>
  <si>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</si>
  <si>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</si>
  <si>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</si>
  <si>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</si>
  <si>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</si>
  <si>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</si>
  <si>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</si>
  <si>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</si>
  <si>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</si>
  <si>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</si>
  <si>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</si>
  <si>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</si>
  <si>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</si>
  <si>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</si>
  <si>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</si>
  <si>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</si>
  <si>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</si>
  <si>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</si>
  <si>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</si>
  <si>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</si>
  <si>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</si>
  <si>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</si>
  <si>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</si>
  <si>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</si>
  <si>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</si>
  <si>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</si>
  <si>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</si>
  <si>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</si>
  <si>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</si>
  <si>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</si>
  <si>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</si>
  <si>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</si>
  <si>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</si>
  <si>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</si>
  <si>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</si>
  <si>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</si>
  <si>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</si>
  <si>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</si>
  <si>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</si>
  <si>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</si>
  <si>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</si>
  <si>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</si>
  <si>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</si>
  <si>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</si>
  <si>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</si>
  <si>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</si>
  <si>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</si>
  <si>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</si>
  <si>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</si>
  <si>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</si>
  <si>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</si>
  <si>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</si>
  <si>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</si>
  <si>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</si>
  <si>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</si>
  <si>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</si>
  <si>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</si>
  <si>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</si>
  <si>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</si>
  <si>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</si>
  <si>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</si>
  <si>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</si>
  <si>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</si>
  <si>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</si>
  <si>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</si>
  <si>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</si>
  <si>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</si>
  <si>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</si>
  <si>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</si>
  <si>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</si>
  <si>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</si>
  <si>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</si>
  <si>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</si>
  <si>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</si>
  <si>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</si>
  <si>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</si>
  <si>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</si>
  <si>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</si>
  <si>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</si>
  <si>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</si>
  <si>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</si>
  <si>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</si>
  <si>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</si>
  <si>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</si>
  <si>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</si>
  <si>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</si>
  <si>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</si>
  <si>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</si>
  <si>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</si>
  <si>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</si>
  <si>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</si>
  <si>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</si>
  <si>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</si>
  <si>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</si>
  <si>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</si>
  <si>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</si>
  <si>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</si>
  <si>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</si>
  <si>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</si>
  <si>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</si>
  <si>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</si>
  <si>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</si>
  <si>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</si>
  <si>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</si>
  <si>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</si>
  <si>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</si>
  <si>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</si>
  <si>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</si>
  <si>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</si>
  <si>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</si>
  <si>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</si>
  <si>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</si>
  <si>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</si>
  <si>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</si>
  <si>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</si>
  <si>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</si>
  <si>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</si>
  <si>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</si>
  <si>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</si>
  <si>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</si>
  <si>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</si>
  <si>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</si>
  <si>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</si>
  <si>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</si>
  <si>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</si>
  <si>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</si>
  <si>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</si>
  <si>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</si>
  <si>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</si>
  <si>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</si>
  <si>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</si>
  <si>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</si>
  <si>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</si>
  <si>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</si>
  <si>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</si>
  <si>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</si>
  <si>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</si>
  <si>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</si>
  <si>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</si>
  <si>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</si>
  <si>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</si>
  <si>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</si>
  <si>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</si>
  <si>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</si>
  <si>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</si>
  <si>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</si>
  <si>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</si>
  <si>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</si>
  <si>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</si>
  <si>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</si>
  <si>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</si>
  <si>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</si>
  <si>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</si>
  <si>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</si>
  <si>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</si>
  <si>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</si>
  <si>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</si>
  <si>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</si>
  <si>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</si>
  <si>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</si>
  <si>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</si>
  <si>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</si>
  <si>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</si>
  <si>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</si>
  <si>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</si>
  <si>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</si>
  <si>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</si>
  <si>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</si>
  <si>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</si>
  <si>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</si>
  <si>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</si>
  <si>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</si>
  <si>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</si>
  <si>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</si>
  <si>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</si>
  <si>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</si>
  <si>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</si>
  <si>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</si>
  <si>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</si>
  <si>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</si>
  <si>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</si>
  <si>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</si>
  <si>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</si>
  <si>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</si>
  <si>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</si>
  <si>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</si>
  <si>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</si>
  <si>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</si>
  <si>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</si>
  <si>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</si>
  <si>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</si>
  <si>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</si>
  <si>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</si>
  <si>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</si>
  <si>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</si>
  <si>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</si>
  <si>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</si>
  <si>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</si>
  <si>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</si>
  <si>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</si>
  <si>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</si>
  <si>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</si>
  <si>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</si>
  <si>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</si>
  <si>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</si>
  <si>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</si>
  <si>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</si>
  <si>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</si>
  <si>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</si>
  <si>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</si>
  <si>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</si>
  <si>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</si>
  <si>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</si>
  <si>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</si>
  <si>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</si>
  <si>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</si>
  <si>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</si>
  <si>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</si>
  <si>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</si>
  <si>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</si>
  <si>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</si>
  <si>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</si>
  <si>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</si>
  <si>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</si>
  <si>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</si>
  <si>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</si>
  <si>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</si>
  <si>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</si>
  <si>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</si>
  <si>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</si>
  <si>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</si>
  <si>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</si>
  <si>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</si>
  <si>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</si>
  <si>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</si>
  <si>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</si>
  <si>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</si>
  <si>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</si>
  <si>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</si>
  <si>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</si>
  <si>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</si>
  <si>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</si>
  <si>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</si>
  <si>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</si>
  <si>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</si>
  <si>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</si>
  <si>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</si>
  <si>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</si>
  <si>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</si>
  <si>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</si>
  <si>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</si>
  <si>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</si>
  <si>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</si>
  <si>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</si>
  <si>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</si>
  <si>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</si>
  <si>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</si>
  <si>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</si>
  <si>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</si>
  <si>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</si>
  <si>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</si>
  <si>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</si>
  <si>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</si>
  <si>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</si>
  <si>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</si>
  <si>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</si>
  <si>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</si>
  <si>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</si>
  <si>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</si>
  <si>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</si>
  <si>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</si>
  <si>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</si>
  <si>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</si>
  <si>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</si>
  <si>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</si>
  <si>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</si>
  <si>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</si>
  <si>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</si>
  <si>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</si>
  <si>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</si>
  <si>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</si>
  <si>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</si>
  <si>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</si>
  <si>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</si>
  <si>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</si>
  <si>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</si>
  <si>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</si>
  <si>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</si>
  <si>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</si>
  <si>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</si>
  <si>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</si>
  <si>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</si>
  <si>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</si>
  <si>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</si>
  <si>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</si>
  <si>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</si>
  <si>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</si>
  <si>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</si>
  <si>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</si>
  <si>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</si>
  <si>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</si>
  <si>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</si>
  <si>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</si>
  <si>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</si>
  <si>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</si>
  <si>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</si>
  <si>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</si>
  <si>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</si>
  <si>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</si>
  <si>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</si>
  <si>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</si>
  <si>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</si>
  <si>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</si>
  <si>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</si>
  <si>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</si>
  <si>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</si>
  <si>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</si>
  <si>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</si>
  <si>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</si>
  <si>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</si>
  <si>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</si>
  <si>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</si>
  <si>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</si>
  <si>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</si>
  <si>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</si>
  <si>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</si>
  <si>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</si>
  <si>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</si>
  <si>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</si>
  <si>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</si>
  <si>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</si>
  <si>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</si>
  <si>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</si>
  <si>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</si>
  <si>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</si>
  <si>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</si>
  <si>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</si>
  <si>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</si>
  <si>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</si>
  <si>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</si>
  <si>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</si>
  <si>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</si>
  <si>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</si>
  <si>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</si>
  <si>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</si>
  <si>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</si>
  <si>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</si>
  <si>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</si>
  <si>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</si>
  <si>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</si>
  <si>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</si>
  <si>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</si>
  <si>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</si>
  <si>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</si>
  <si>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</si>
  <si>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</si>
  <si>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</si>
  <si>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</si>
  <si>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</si>
  <si>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</si>
  <si>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</si>
  <si>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</si>
  <si>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</si>
  <si>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</si>
  <si>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</si>
  <si>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</si>
  <si>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</si>
  <si>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</si>
  <si>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</si>
  <si>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</si>
  <si>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</si>
  <si>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</si>
  <si>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</si>
  <si>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</si>
  <si>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</si>
  <si>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</si>
  <si>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</si>
  <si>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</si>
  <si>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</si>
  <si>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</si>
  <si>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</si>
  <si>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</si>
  <si>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</si>
  <si>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</si>
  <si>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</si>
  <si>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</si>
  <si>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</si>
  <si>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</si>
  <si>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</si>
  <si>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</si>
  <si>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</si>
  <si>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</si>
  <si>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</si>
  <si>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</si>
  <si>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</si>
  <si>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</si>
  <si>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</si>
  <si>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</si>
  <si>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</si>
  <si>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</si>
  <si>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</si>
  <si>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</si>
  <si>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</si>
  <si>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</si>
  <si>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</si>
  <si>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</si>
  <si>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</si>
  <si>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</si>
  <si>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</si>
  <si>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</si>
  <si>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</si>
  <si>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</si>
  <si>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</si>
  <si>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</si>
  <si>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</si>
  <si>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</si>
  <si>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</si>
  <si>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</si>
  <si>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</si>
  <si>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</si>
  <si>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</si>
  <si>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</si>
  <si>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</si>
  <si>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</si>
  <si>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</si>
  <si>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</si>
  <si>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</si>
  <si>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</si>
  <si>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</si>
  <si>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</si>
  <si>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</si>
  <si>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</si>
  <si>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</si>
  <si>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</si>
  <si>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</si>
  <si>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</si>
  <si>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</si>
  <si>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</si>
  <si>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</si>
  <si>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</si>
  <si>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</si>
  <si>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</si>
  <si>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</si>
  <si>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</si>
  <si>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</si>
  <si>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</si>
  <si>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</si>
  <si>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</si>
  <si>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</si>
  <si>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</si>
  <si>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</si>
  <si>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</si>
  <si>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</si>
  <si>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</si>
  <si>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</si>
  <si>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</si>
  <si>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</si>
  <si>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</si>
  <si>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</si>
  <si>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</si>
  <si>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</si>
  <si>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</si>
  <si>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</si>
  <si>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</si>
  <si>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</si>
  <si>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</si>
  <si>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</si>
  <si>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</si>
  <si>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</si>
  <si>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</si>
  <si>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</si>
  <si>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</si>
  <si>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</si>
  <si>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</si>
  <si>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</si>
  <si>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</si>
  <si>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</si>
  <si>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</si>
  <si>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</si>
  <si>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</si>
  <si>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</si>
  <si>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</si>
  <si>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</si>
  <si>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</si>
  <si>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</si>
  <si>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</si>
  <si>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</si>
  <si>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</si>
  <si>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</si>
  <si>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</si>
  <si>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</si>
  <si>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</si>
  <si>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</si>
  <si>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</si>
  <si>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</si>
  <si>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</si>
  <si>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</si>
  <si>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</si>
  <si>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</si>
  <si>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</si>
  <si>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</si>
  <si>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</si>
  <si>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</si>
  <si>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</si>
  <si>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</si>
  <si>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</si>
  <si>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</si>
  <si>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</si>
  <si>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</si>
  <si>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</si>
  <si>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</si>
  <si>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</si>
  <si>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</si>
  <si>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</si>
  <si>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</si>
  <si>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</si>
  <si>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</si>
  <si>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</si>
  <si>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</si>
  <si>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</si>
  <si>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</si>
  <si>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</si>
  <si>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</si>
  <si>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</si>
  <si>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</si>
  <si>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</si>
  <si>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</si>
  <si>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</si>
  <si>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</si>
  <si>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</si>
  <si>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</si>
  <si>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</si>
  <si>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</si>
  <si>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</si>
  <si>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</si>
  <si>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</si>
  <si>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</si>
  <si>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</si>
  <si>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</si>
  <si>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</si>
  <si>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</si>
  <si>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</si>
  <si>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</si>
  <si>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</si>
  <si>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</si>
  <si>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</si>
  <si>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</si>
  <si>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</si>
  <si>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</si>
  <si>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</si>
  <si>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</si>
  <si>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</si>
  <si>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</si>
  <si>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</si>
  <si>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</si>
  <si>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</si>
  <si>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</si>
  <si>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</si>
  <si>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</si>
  <si>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</si>
  <si>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</si>
  <si>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</si>
  <si>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</si>
  <si>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</si>
  <si>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</si>
  <si>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</si>
  <si>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</si>
  <si>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</si>
  <si>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</si>
  <si>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</si>
  <si>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</si>
  <si>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</si>
  <si>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</si>
  <si>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</si>
  <si>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</si>
  <si>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</si>
  <si>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</si>
  <si>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</si>
  <si>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</si>
  <si>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</si>
  <si>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</si>
  <si>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</si>
  <si>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</si>
  <si>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</si>
  <si>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</si>
  <si>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</si>
  <si>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</si>
  <si>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</si>
  <si>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</si>
  <si>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</si>
  <si>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</si>
  <si>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</si>
  <si>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</si>
  <si>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</si>
  <si>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</si>
  <si>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</si>
  <si>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</si>
  <si>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</si>
  <si>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</si>
  <si>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</si>
  <si>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</si>
  <si>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</si>
  <si>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</si>
  <si>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</si>
  <si>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</si>
  <si>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</si>
  <si>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</si>
  <si>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</si>
  <si>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</si>
  <si>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</si>
  <si>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</si>
  <si>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</si>
  <si>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</si>
  <si>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</si>
  <si>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</si>
  <si>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</si>
  <si>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</si>
  <si>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</si>
  <si>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</si>
  <si>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</si>
  <si>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</si>
  <si>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</si>
  <si>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</si>
  <si>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</si>
  <si>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</si>
  <si>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</si>
  <si>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</si>
  <si>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</si>
  <si>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</si>
  <si>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</si>
  <si>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</si>
  <si>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</si>
  <si>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</si>
  <si>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</si>
  <si>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</si>
  <si>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</si>
  <si>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</si>
  <si>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</si>
  <si>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</si>
  <si>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</si>
  <si>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</si>
  <si>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</si>
  <si>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</si>
  <si>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</si>
  <si>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</si>
  <si>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</si>
  <si>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</si>
  <si>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</si>
  <si>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</si>
  <si>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</si>
  <si>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</si>
  <si>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</si>
  <si>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</si>
  <si>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</si>
  <si>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</si>
  <si>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</si>
  <si>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</si>
  <si>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</si>
  <si>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</si>
  <si>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</si>
  <si>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</si>
  <si>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</si>
  <si>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</si>
  <si>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</si>
  <si>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</si>
  <si>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</si>
  <si>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</si>
  <si>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</si>
  <si>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</si>
  <si>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</si>
  <si>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</si>
  <si>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</si>
  <si>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</si>
  <si>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</si>
  <si>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</si>
  <si>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</si>
  <si>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</si>
  <si>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</si>
  <si>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</si>
  <si>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</si>
  <si>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</si>
  <si>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</si>
  <si>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</si>
  <si>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</si>
  <si>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</si>
  <si>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</si>
  <si>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</si>
  <si>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</si>
  <si>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</si>
  <si>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</si>
  <si>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</si>
  <si>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</si>
  <si>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</si>
  <si>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</si>
  <si>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</si>
  <si>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</si>
  <si>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</si>
  <si>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</si>
  <si>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</si>
  <si>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</si>
  <si>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</si>
  <si>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</si>
  <si>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</si>
  <si>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</si>
  <si>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</si>
  <si>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</si>
  <si>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</si>
  <si>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</si>
  <si>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</si>
  <si>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</si>
  <si>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</si>
  <si>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</si>
  <si>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</si>
  <si>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</si>
  <si>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</si>
  <si>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</si>
  <si>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</si>
  <si>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</si>
  <si>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</si>
  <si>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</si>
  <si>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</si>
  <si>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</si>
  <si>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</si>
  <si>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</si>
  <si>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</si>
  <si>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</si>
  <si>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</si>
  <si>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</si>
  <si>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</si>
  <si>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</si>
  <si>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</si>
  <si>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</si>
  <si>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</si>
  <si>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</si>
  <si>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</si>
  <si>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</si>
  <si>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</si>
  <si>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</si>
  <si>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</si>
  <si>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</si>
  <si>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</si>
  <si>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</si>
  <si>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</si>
  <si>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</si>
  <si>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</si>
  <si>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</si>
  <si>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</si>
  <si>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</si>
  <si>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</si>
  <si>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</si>
  <si>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</si>
  <si>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</si>
  <si>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</si>
  <si>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</si>
  <si>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</si>
  <si>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</si>
  <si>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</si>
  <si>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</si>
  <si>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</si>
  <si>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</si>
  <si>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</si>
  <si>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</si>
  <si>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</si>
  <si>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</si>
  <si>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</si>
  <si>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</si>
  <si>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</si>
  <si>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</si>
  <si>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</si>
  <si>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</si>
  <si>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</si>
  <si>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</si>
  <si>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</si>
  <si>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</si>
  <si>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</si>
  <si>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</si>
  <si>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</si>
  <si>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</si>
  <si>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</si>
  <si>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</si>
  <si>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</si>
  <si>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</si>
  <si>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</si>
  <si>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</si>
  <si>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</si>
  <si>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</si>
  <si>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</si>
  <si>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</si>
  <si>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</si>
  <si>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</si>
  <si>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</si>
  <si>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</si>
  <si>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</si>
  <si>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</si>
  <si>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</si>
  <si>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</si>
  <si>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</si>
  <si>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</si>
  <si>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</si>
  <si>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</si>
  <si>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</si>
  <si>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</si>
  <si>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</si>
  <si>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</si>
  <si>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</si>
  <si>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</si>
  <si>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</si>
  <si>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</si>
  <si>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</si>
  <si>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</si>
  <si>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</si>
  <si>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</si>
  <si>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</si>
  <si>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</si>
  <si>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</si>
  <si>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</si>
  <si>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</si>
  <si>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</si>
  <si>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</si>
  <si>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</si>
  <si>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</si>
  <si>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</si>
  <si>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</si>
  <si>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</si>
  <si>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</si>
  <si>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</si>
  <si>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</si>
  <si>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</si>
  <si>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</si>
  <si>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</si>
  <si>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</si>
  <si>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</si>
  <si>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</si>
  <si>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</si>
  <si>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</si>
  <si>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</si>
  <si>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</si>
  <si>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</si>
  <si>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</si>
  <si>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</si>
  <si>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</si>
  <si>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</si>
  <si>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</si>
  <si>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</si>
  <si>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</si>
  <si>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</si>
  <si>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</si>
  <si>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</si>
  <si>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</si>
  <si>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</si>
  <si>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</si>
  <si>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</si>
  <si>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</si>
  <si>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</si>
  <si>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</si>
  <si>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</si>
  <si>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</si>
  <si>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</si>
  <si>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</si>
  <si>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</si>
  <si>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</si>
  <si>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</si>
  <si>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</si>
  <si>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</si>
  <si>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</si>
  <si>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</si>
  <si>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</si>
  <si>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</si>
  <si>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</si>
  <si>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</si>
  <si>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</si>
  <si>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</si>
  <si>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</si>
  <si>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</si>
  <si>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</si>
  <si>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</si>
  <si>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</si>
  <si>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</si>
  <si>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</si>
  <si>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</si>
  <si>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</si>
  <si>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</si>
  <si>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</si>
  <si>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</si>
  <si>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</si>
  <si>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</si>
  <si>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</si>
  <si>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</si>
  <si>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</si>
  <si>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</si>
  <si>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</si>
  <si>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</si>
  <si>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</si>
  <si>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</si>
  <si>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</si>
  <si>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</si>
  <si>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</si>
  <si>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</si>
  <si>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</si>
  <si>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</si>
  <si>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</si>
  <si>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</si>
  <si>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</si>
  <si>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</si>
  <si>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</si>
  <si>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</si>
  <si>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</si>
  <si>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</si>
  <si>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</si>
  <si>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</si>
  <si>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</si>
  <si>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</si>
  <si>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</si>
  <si>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</si>
  <si>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</si>
  <si>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</si>
  <si>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</si>
  <si>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</si>
  <si>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</si>
  <si>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</si>
  <si>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</si>
  <si>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</si>
  <si>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</si>
  <si>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</si>
  <si>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</si>
  <si>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</si>
  <si>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</si>
  <si>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</si>
  <si>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</si>
  <si>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</si>
  <si>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</si>
  <si>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</si>
  <si>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</si>
  <si>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</si>
  <si>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</si>
  <si>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</si>
  <si>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</si>
  <si>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</si>
  <si>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</si>
  <si>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</si>
  <si>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</si>
  <si>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</si>
  <si>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</si>
  <si>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</si>
  <si>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</si>
  <si>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</si>
  <si>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</si>
  <si>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</si>
  <si>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</si>
  <si>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</si>
  <si>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</si>
  <si>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</si>
  <si>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</si>
  <si>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</si>
  <si>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</si>
  <si>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</si>
  <si>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</si>
  <si>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</si>
  <si>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</si>
  <si>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</si>
  <si>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</si>
  <si>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</si>
  <si>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</si>
  <si>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</si>
  <si>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</si>
  <si>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</si>
  <si>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</si>
  <si>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</si>
  <si>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</si>
  <si>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</si>
  <si>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</si>
  <si>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</si>
  <si>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</si>
  <si>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</si>
  <si>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</si>
  <si>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</si>
  <si>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</si>
  <si>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</si>
  <si>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</si>
  <si>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</si>
  <si>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</si>
  <si>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</si>
  <si>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</si>
  <si>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</si>
  <si>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</si>
  <si>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</si>
  <si>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</si>
  <si>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</si>
  <si>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</si>
  <si>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</si>
  <si>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</si>
  <si>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</si>
  <si>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</si>
  <si>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</si>
  <si>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</si>
  <si>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</si>
  <si>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</si>
  <si>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</si>
  <si>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</si>
  <si>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</si>
  <si>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</si>
  <si>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</si>
  <si>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</si>
  <si>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</si>
  <si>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</si>
  <si>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</si>
  <si>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</si>
  <si>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</si>
  <si>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</si>
  <si>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</si>
  <si>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</si>
  <si>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</si>
  <si>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</si>
  <si>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</si>
  <si>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</si>
  <si>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</si>
  <si>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</si>
  <si>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</si>
  <si>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</si>
  <si>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</si>
  <si>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</si>
  <si>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</si>
  <si>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</si>
  <si>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</si>
  <si>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</si>
  <si>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</si>
  <si>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</si>
  <si>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</si>
  <si>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</si>
  <si>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</si>
  <si>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</si>
  <si>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</si>
  <si>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</si>
  <si>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</si>
  <si>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</si>
  <si>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</si>
  <si>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</si>
  <si>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</si>
  <si>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</si>
  <si>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</si>
  <si>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</si>
  <si>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</si>
  <si>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</si>
  <si>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</si>
  <si>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</si>
  <si>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</si>
  <si>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</si>
  <si>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</si>
  <si>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</si>
  <si>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</si>
  <si>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</si>
  <si>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</si>
  <si>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</si>
  <si>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</si>
  <si>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</si>
  <si>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</si>
  <si>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</si>
  <si>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</si>
  <si>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</si>
  <si>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</si>
  <si>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</si>
  <si>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</si>
  <si>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</si>
  <si>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</si>
  <si>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</si>
  <si>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</si>
  <si>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</si>
  <si>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</si>
  <si>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</si>
  <si>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</si>
  <si>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</si>
  <si>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</si>
  <si>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</si>
  <si>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</si>
  <si>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</si>
  <si>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</si>
  <si>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</si>
  <si>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</si>
  <si>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</si>
  <si>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</si>
  <si>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</si>
  <si>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</si>
  <si>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</si>
  <si>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</si>
  <si>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</si>
  <si>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</si>
  <si>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</si>
  <si>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</si>
  <si>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</si>
  <si>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</si>
  <si>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</si>
  <si>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</si>
  <si>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</si>
  <si>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</si>
  <si>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</si>
  <si>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</si>
  <si>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</si>
  <si>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</si>
  <si>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</si>
  <si>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</si>
  <si>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</si>
  <si>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</si>
  <si>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</si>
  <si>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</si>
  <si>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</si>
  <si>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</si>
  <si>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</si>
  <si>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</si>
  <si>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</si>
  <si>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</si>
  <si>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</si>
  <si>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</si>
  <si>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</si>
  <si>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</si>
  <si>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</si>
  <si>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</si>
  <si>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</si>
  <si>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</si>
  <si>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</si>
  <si>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</si>
  <si>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</si>
  <si>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</si>
  <si>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</si>
  <si>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</si>
  <si>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</si>
  <si>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</si>
  <si>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</si>
  <si>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</si>
  <si>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</si>
  <si>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</si>
  <si>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</si>
  <si>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</si>
  <si>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</si>
  <si>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</si>
  <si>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</si>
  <si>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</si>
  <si>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</si>
  <si>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</si>
  <si>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</si>
  <si>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</si>
  <si>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</si>
  <si>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</si>
  <si>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</si>
  <si>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</si>
  <si>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</si>
  <si>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</si>
  <si>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</si>
  <si>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</si>
  <si>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</si>
  <si>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</si>
  <si>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</si>
  <si>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</si>
  <si>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</si>
  <si>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</si>
  <si>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</si>
  <si>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</si>
  <si>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</si>
  <si>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</si>
  <si>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</si>
  <si>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</si>
  <si>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</si>
  <si>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</si>
  <si>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</si>
  <si>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</si>
  <si>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</si>
  <si>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</si>
  <si>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</si>
  <si>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</si>
  <si>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</si>
  <si>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</si>
  <si>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</si>
  <si>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</si>
  <si>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</si>
  <si>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</si>
  <si>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</si>
  <si>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</si>
  <si>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</si>
  <si>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</si>
  <si>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</si>
  <si>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</si>
  <si>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</si>
  <si>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</si>
  <si>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</si>
  <si>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</si>
  <si>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</si>
  <si>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</si>
  <si>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</si>
  <si>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</si>
  <si>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</si>
  <si>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</si>
  <si>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</si>
  <si>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</si>
  <si>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</si>
  <si>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</si>
  <si>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</si>
  <si>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</si>
  <si>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</si>
  <si>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</si>
  <si>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</si>
  <si>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</si>
  <si>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</si>
  <si>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</si>
  <si>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</si>
  <si>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</si>
  <si>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</si>
  <si>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</si>
  <si>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</si>
  <si>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</si>
  <si>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</si>
  <si>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</si>
  <si>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</si>
  <si>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</si>
  <si>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</si>
  <si>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</si>
  <si>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</si>
  <si>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</si>
  <si>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</si>
  <si>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</si>
  <si>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</si>
  <si>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</si>
  <si>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</si>
  <si>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</si>
  <si>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</si>
  <si>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</si>
  <si>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</si>
  <si>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</si>
  <si>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</si>
  <si>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</si>
  <si>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</si>
  <si>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</si>
  <si>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</si>
  <si>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</si>
  <si>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</si>
  <si>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</si>
  <si>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</si>
  <si>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</si>
  <si>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</si>
  <si>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</si>
  <si>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</si>
  <si>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</si>
  <si>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</si>
  <si>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</si>
  <si>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</si>
  <si>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</si>
  <si>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</si>
  <si>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</si>
  <si>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</si>
  <si>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</si>
  <si>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</si>
  <si>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</si>
  <si>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</si>
  <si>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</si>
  <si>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</si>
  <si>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</si>
  <si>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</si>
  <si>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</si>
  <si>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</si>
  <si>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</si>
  <si>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</si>
  <si>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</si>
  <si>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</si>
  <si>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</si>
  <si>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</si>
  <si>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</si>
  <si>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</si>
  <si>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</si>
  <si>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</si>
  <si>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</si>
  <si>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</si>
  <si>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</si>
  <si>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</si>
  <si>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</si>
  <si>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</si>
  <si>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</si>
  <si>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</si>
  <si>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</si>
  <si>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</si>
  <si>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</si>
  <si>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</si>
  <si>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</si>
  <si>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</si>
  <si>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</si>
  <si>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</si>
  <si>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</si>
  <si>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</si>
  <si>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</si>
  <si>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</si>
  <si>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</si>
  <si>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</si>
  <si>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</si>
  <si>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</si>
  <si>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</si>
  <si>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</si>
  <si>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</si>
  <si>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</si>
  <si>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</si>
  <si>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</si>
  <si>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</si>
  <si>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</si>
  <si>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</si>
  <si>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</si>
  <si>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</si>
  <si>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</si>
  <si>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</si>
  <si>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</si>
  <si>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</si>
  <si>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</si>
  <si>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</si>
  <si>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</si>
  <si>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</si>
  <si>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</si>
  <si>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</si>
  <si>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</si>
  <si>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</si>
  <si>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</si>
  <si>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</si>
  <si>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</si>
  <si>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</si>
  <si>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</si>
  <si>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</si>
  <si>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</si>
  <si>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</si>
  <si>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</si>
  <si>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</si>
  <si>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</si>
  <si>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</si>
  <si>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</si>
  <si>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</si>
  <si>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</si>
  <si>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</si>
  <si>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</si>
  <si>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</si>
  <si>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</si>
  <si>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</si>
  <si>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</si>
  <si>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</si>
  <si>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</si>
  <si>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</si>
  <si>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</si>
  <si>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</si>
  <si>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</si>
  <si>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</si>
  <si>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</si>
  <si>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</si>
  <si>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</si>
  <si>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</si>
  <si>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</si>
  <si>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</si>
  <si>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</si>
  <si>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</si>
  <si>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</si>
  <si>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</si>
  <si>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</si>
  <si>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</si>
  <si>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</si>
  <si>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</si>
  <si>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</si>
  <si>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</si>
  <si>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</si>
  <si>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</si>
  <si>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</si>
  <si>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</si>
  <si>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</si>
  <si>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</si>
  <si>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</si>
  <si>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</si>
  <si>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</si>
  <si>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</si>
  <si>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</si>
  <si>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</si>
  <si>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</si>
  <si>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</si>
  <si>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</si>
  <si>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</si>
  <si>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</si>
  <si>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</si>
  <si>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</si>
  <si>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</si>
  <si>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</si>
  <si>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</si>
  <si>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</si>
  <si>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</si>
  <si>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</si>
  <si>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</si>
  <si>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</si>
  <si>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</si>
  <si>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</si>
  <si>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</si>
  <si>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</si>
  <si>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</si>
  <si>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</si>
  <si>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</si>
  <si>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</si>
  <si>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</si>
  <si>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</si>
  <si>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</si>
  <si>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</si>
  <si>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</si>
  <si>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</si>
  <si>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</si>
  <si>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</si>
  <si>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</si>
  <si>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</si>
  <si>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</si>
  <si>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</si>
  <si>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</si>
  <si>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</si>
  <si>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</si>
  <si>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</si>
  <si>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</si>
  <si>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</si>
  <si>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</si>
  <si>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</si>
  <si>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</si>
  <si>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</si>
  <si>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</si>
  <si>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</si>
  <si>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</si>
  <si>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</si>
  <si>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</si>
  <si>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</si>
  <si>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</si>
  <si>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</si>
  <si>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</si>
  <si>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</si>
  <si>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</si>
  <si>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</si>
  <si>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</si>
  <si>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</si>
  <si>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</si>
  <si>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</si>
  <si>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</si>
  <si>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</si>
  <si>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</si>
  <si>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</si>
  <si>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</si>
  <si>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</si>
  <si>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</si>
  <si>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</si>
  <si>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</si>
  <si>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</si>
  <si>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</si>
  <si>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</si>
  <si>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</si>
  <si>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</si>
  <si>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</si>
  <si>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</si>
  <si>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</si>
  <si>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</si>
  <si>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</si>
  <si>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</si>
  <si>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</si>
  <si>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</si>
  <si>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</si>
  <si>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</si>
  <si>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</si>
  <si>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</si>
  <si>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</si>
  <si>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</si>
  <si>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</si>
  <si>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</si>
  <si>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</si>
  <si>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</si>
  <si>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</si>
  <si>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</si>
  <si>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</si>
  <si>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</si>
  <si>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</si>
  <si>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</si>
  <si>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</si>
  <si>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</si>
  <si>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</si>
  <si>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</si>
  <si>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</si>
  <si>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</si>
  <si>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</si>
  <si>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</si>
  <si>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</si>
  <si>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</si>
  <si>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</si>
  <si>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</si>
  <si>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</si>
  <si>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</si>
  <si>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</si>
  <si>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</si>
  <si>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</si>
  <si>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</si>
  <si>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</si>
  <si>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</si>
  <si>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</si>
  <si>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</si>
  <si>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</si>
  <si>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</si>
  <si>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</si>
  <si>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</si>
  <si>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</si>
  <si>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</si>
  <si>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</si>
  <si>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</si>
  <si>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</si>
  <si>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</si>
  <si>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</si>
  <si>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</si>
  <si>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</si>
  <si>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</si>
  <si>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</si>
  <si>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</si>
  <si>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</si>
  <si>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</si>
  <si>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</si>
  <si>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</si>
  <si>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</si>
  <si>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</si>
  <si>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</si>
  <si>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</si>
  <si>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</si>
  <si>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</si>
  <si>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</si>
  <si>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</si>
  <si>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</si>
  <si>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</si>
  <si>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</si>
  <si>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</si>
  <si>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</si>
  <si>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</si>
  <si>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</si>
  <si>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</si>
  <si>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</si>
  <si>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</si>
  <si>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</si>
  <si>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</si>
  <si>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</si>
  <si>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</si>
  <si>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</si>
  <si>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</si>
  <si>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</si>
  <si>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</si>
  <si>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</si>
  <si>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</si>
  <si>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</si>
  <si>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</si>
  <si>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</si>
  <si>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</si>
  <si>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</si>
  <si>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</si>
  <si>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</si>
  <si>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</si>
  <si>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</si>
  <si>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</si>
  <si>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</si>
  <si>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</si>
  <si>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</si>
  <si>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</si>
  <si>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</si>
  <si>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</si>
  <si>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</si>
  <si>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</si>
  <si>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</si>
  <si>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</si>
  <si>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</si>
  <si>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</si>
  <si>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</si>
  <si>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</si>
  <si>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</si>
  <si>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</si>
  <si>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</si>
  <si>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</si>
  <si>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</si>
  <si>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</si>
  <si>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</si>
  <si>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</si>
  <si>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</si>
  <si>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</si>
  <si>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</si>
  <si>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</si>
  <si>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</si>
  <si>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</si>
  <si>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</si>
  <si>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</si>
  <si>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</si>
  <si>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</si>
  <si>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</si>
  <si>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</si>
  <si>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</si>
  <si>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</si>
  <si>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</si>
  <si>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</si>
  <si>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</si>
  <si>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</si>
  <si>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</si>
  <si>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</si>
  <si>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</si>
  <si>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</si>
  <si>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</si>
  <si>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</si>
  <si>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</si>
  <si>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</si>
  <si>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</si>
  <si>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</si>
  <si>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</si>
  <si>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</si>
  <si>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</si>
  <si>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</si>
  <si>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</si>
  <si>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</si>
  <si>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</si>
  <si>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</si>
  <si>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</si>
  <si>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</si>
  <si>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</si>
  <si>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</si>
  <si>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</si>
  <si>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</si>
  <si>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</si>
  <si>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</si>
  <si>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</si>
  <si>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</si>
  <si>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</si>
  <si>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</si>
  <si>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</si>
  <si>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</si>
  <si>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</si>
  <si>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</si>
  <si>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</si>
  <si>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</si>
  <si>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</si>
  <si>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</si>
  <si>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</si>
  <si>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</si>
  <si>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</si>
  <si>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</si>
  <si>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</si>
  <si>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</si>
  <si>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</si>
  <si>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</si>
  <si>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</si>
  <si>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</si>
  <si>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</si>
  <si>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</si>
  <si>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</si>
  <si>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</si>
  <si>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</si>
  <si>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</si>
  <si>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</si>
  <si>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</si>
  <si>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</si>
  <si>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</si>
  <si>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</si>
  <si>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</si>
  <si>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</si>
  <si>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</si>
  <si>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</si>
  <si>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</si>
  <si>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</si>
  <si>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</si>
  <si>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</si>
  <si>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</si>
  <si>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</si>
  <si>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</si>
  <si>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</si>
  <si>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</si>
  <si>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</si>
  <si>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</si>
  <si>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</si>
  <si>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</si>
  <si>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</si>
  <si>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</si>
  <si>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</si>
  <si>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</si>
  <si>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</si>
  <si>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</si>
  <si>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</si>
  <si>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</si>
  <si>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</si>
  <si>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</si>
  <si>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</si>
  <si>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</si>
  <si>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</si>
  <si>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</si>
  <si>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</si>
  <si>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</si>
  <si>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</si>
  <si>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</si>
  <si>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</si>
  <si>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</si>
  <si>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</si>
  <si>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</si>
  <si>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</si>
  <si>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</si>
  <si>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</si>
  <si>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</si>
  <si>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</si>
  <si>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</si>
  <si>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</si>
  <si>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</si>
  <si>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</si>
  <si>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</si>
  <si>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</si>
  <si>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</si>
  <si>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</si>
  <si>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</si>
  <si>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</si>
  <si>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</si>
  <si>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</si>
  <si>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</si>
  <si>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</si>
  <si>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</si>
  <si>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</si>
  <si>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</si>
  <si>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</si>
  <si>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</si>
  <si>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</si>
  <si>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</si>
  <si>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</si>
  <si>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</si>
  <si>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</si>
  <si>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</si>
  <si>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</si>
  <si>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</si>
  <si>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</si>
  <si>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</si>
  <si>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</si>
  <si>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</si>
  <si>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</si>
  <si>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</si>
  <si>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</si>
  <si>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</si>
  <si>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</si>
  <si>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</si>
  <si>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</si>
  <si>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</si>
  <si>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</si>
  <si>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</si>
  <si>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</si>
  <si>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</si>
  <si>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</si>
  <si>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</si>
  <si>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</si>
  <si>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</si>
  <si>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</si>
  <si>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</si>
  <si>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</si>
  <si>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</si>
  <si>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</si>
  <si>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</si>
  <si>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</si>
  <si>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</si>
  <si>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</si>
  <si>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</si>
  <si>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</si>
  <si>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</si>
  <si>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</si>
  <si>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</si>
  <si>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</si>
  <si>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</si>
  <si>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</si>
  <si>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</si>
  <si>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</si>
  <si>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</si>
  <si>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</si>
  <si>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</si>
  <si>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</si>
  <si>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</si>
  <si>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</si>
  <si>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</si>
  <si>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</si>
  <si>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</si>
  <si>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</si>
  <si>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</si>
  <si>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</si>
  <si>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</si>
  <si>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</si>
  <si>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</si>
  <si>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</si>
  <si>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</si>
  <si>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</si>
  <si>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</si>
  <si>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</si>
  <si>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</si>
  <si>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</si>
  <si>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</si>
  <si>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</si>
  <si>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</si>
  <si>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</si>
  <si>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</si>
  <si>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</si>
  <si>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</si>
  <si>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</si>
  <si>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</si>
  <si>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</si>
  <si>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</si>
  <si>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</si>
  <si>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</si>
  <si>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</si>
  <si>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</si>
  <si>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</si>
  <si>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</si>
  <si>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</si>
  <si>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</si>
  <si>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</si>
  <si>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</si>
  <si>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</si>
  <si>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</si>
  <si>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</si>
  <si>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</si>
  <si>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</si>
  <si>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</si>
  <si>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</si>
  <si>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</si>
  <si>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</si>
  <si>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</si>
  <si>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</si>
  <si>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</si>
  <si>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</si>
  <si>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</si>
  <si>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</si>
  <si>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</si>
  <si>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</si>
  <si>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</si>
  <si>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</si>
  <si>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</si>
  <si>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</si>
  <si>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</si>
  <si>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</si>
  <si>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</si>
  <si>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</si>
  <si>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</si>
  <si>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</si>
  <si>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</si>
  <si>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</si>
  <si>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</si>
  <si>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</si>
  <si>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</si>
  <si>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</si>
  <si>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</si>
  <si>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</si>
  <si>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</si>
  <si>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</si>
  <si>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</si>
  <si>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</si>
  <si>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</si>
  <si>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</si>
  <si>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</si>
  <si>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</si>
  <si>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</si>
  <si>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</si>
  <si>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</si>
  <si>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</si>
  <si>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</si>
  <si>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</si>
  <si>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</si>
  <si>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</si>
  <si>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</si>
  <si>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</si>
  <si>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</si>
  <si>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</si>
  <si>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</si>
  <si>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</si>
  <si>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</si>
  <si>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</si>
  <si>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</si>
  <si>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</si>
  <si>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</si>
  <si>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</si>
  <si>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</si>
  <si>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</si>
  <si>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</si>
  <si>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</si>
  <si>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</si>
  <si>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</si>
  <si>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</si>
  <si>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</si>
  <si>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</si>
  <si>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</si>
  <si>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</si>
  <si>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</si>
  <si>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</si>
  <si>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</si>
  <si>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</si>
  <si>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</si>
  <si>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</si>
  <si>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</si>
  <si>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</si>
  <si>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</si>
  <si>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</si>
  <si>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</si>
  <si>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</si>
  <si>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</si>
  <si>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</si>
  <si>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</si>
  <si>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</si>
  <si>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</si>
  <si>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</si>
  <si>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</si>
  <si>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</si>
  <si>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</si>
  <si>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</si>
  <si>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</si>
  <si>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</si>
  <si>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</si>
  <si>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</si>
  <si>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</si>
  <si>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</si>
  <si>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</si>
  <si>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</si>
  <si>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</si>
  <si>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</si>
  <si>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</si>
  <si>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</si>
  <si>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</si>
  <si>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</si>
  <si>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</si>
  <si>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</si>
  <si>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</si>
  <si>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</si>
  <si>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</si>
  <si>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</si>
  <si>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</si>
  <si>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</si>
  <si>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</si>
  <si>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</si>
  <si>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</si>
  <si>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</si>
  <si>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</si>
  <si>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</si>
  <si>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</si>
  <si>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</si>
  <si>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</si>
  <si>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</si>
  <si>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</si>
  <si>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</si>
  <si>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</si>
  <si>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</si>
  <si>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</si>
  <si>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</si>
  <si>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</si>
  <si>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</si>
  <si>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</si>
  <si>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</si>
  <si>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</si>
  <si>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</si>
  <si>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</si>
  <si>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</si>
  <si>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</si>
  <si>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</si>
  <si>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</si>
  <si>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</si>
  <si>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</si>
  <si>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</si>
  <si>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</si>
  <si>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</si>
  <si>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</si>
  <si>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</si>
  <si>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</si>
  <si>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</si>
  <si>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</si>
  <si>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</si>
  <si>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</si>
  <si>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</si>
  <si>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</si>
  <si>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</si>
  <si>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</si>
  <si>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</si>
  <si>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</si>
  <si>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</si>
  <si>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</si>
  <si>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</si>
  <si>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</si>
  <si>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</si>
  <si>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</si>
  <si>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</si>
  <si>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</si>
  <si>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</si>
  <si>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</si>
  <si>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</si>
  <si>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</si>
  <si>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</si>
  <si>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</si>
  <si>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</si>
  <si>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</si>
  <si>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</si>
  <si>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</si>
  <si>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</si>
  <si>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</si>
  <si>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</si>
  <si>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</si>
  <si>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</si>
  <si>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</si>
  <si>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</si>
  <si>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</si>
  <si>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</si>
  <si>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</si>
  <si>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</si>
  <si>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</si>
  <si>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</si>
  <si>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</si>
  <si>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</si>
  <si>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</si>
  <si>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</si>
  <si>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</si>
  <si>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</si>
  <si>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</si>
  <si>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</si>
  <si>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</si>
  <si>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</si>
  <si>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</si>
  <si>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</si>
  <si>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</si>
  <si>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</si>
  <si>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</si>
  <si>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</si>
  <si>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</si>
  <si>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</si>
  <si>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</si>
  <si>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</si>
  <si>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</si>
  <si>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</si>
  <si>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</si>
  <si>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</si>
  <si>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</si>
  <si>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</si>
  <si>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</si>
  <si>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</si>
  <si>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</si>
  <si>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</si>
  <si>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</si>
  <si>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</si>
  <si>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</si>
  <si>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</si>
  <si>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</si>
  <si>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</si>
  <si>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</si>
  <si>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</si>
  <si>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</si>
  <si>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</si>
  <si>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</si>
  <si>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</si>
  <si>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</si>
  <si>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</si>
  <si>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</si>
  <si>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</si>
  <si>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</si>
  <si>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</si>
  <si>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</si>
  <si>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</si>
  <si>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</si>
  <si>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</si>
  <si>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</si>
  <si>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</si>
  <si>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</si>
  <si>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</si>
  <si>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</si>
  <si>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</si>
  <si>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</si>
  <si>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</si>
  <si>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</si>
  <si>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</si>
  <si>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</si>
  <si>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</si>
  <si>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</si>
  <si>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</si>
  <si>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</si>
  <si>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</si>
  <si>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</si>
  <si>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</si>
  <si>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</si>
  <si>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</si>
  <si>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</si>
  <si>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</si>
  <si>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</si>
  <si>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</si>
  <si>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</si>
  <si>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</si>
  <si>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</si>
  <si>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</si>
  <si>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</si>
  <si>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</si>
  <si>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</si>
  <si>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</si>
  <si>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</si>
  <si>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</si>
  <si>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</si>
  <si>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</si>
  <si>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</si>
  <si>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</si>
  <si>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</si>
  <si>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</si>
  <si>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</si>
  <si>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</si>
  <si>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</si>
  <si>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</si>
  <si>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</si>
  <si>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</si>
  <si>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</si>
  <si>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</si>
  <si>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</si>
  <si>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</si>
  <si>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</si>
  <si>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</si>
  <si>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</si>
  <si>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</si>
  <si>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</si>
  <si>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</si>
  <si>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</si>
  <si>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</si>
  <si>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</si>
  <si>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</si>
  <si>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</si>
  <si>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</si>
  <si>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</si>
  <si>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</si>
  <si>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</si>
  <si>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</si>
  <si>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</si>
  <si>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</si>
  <si>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</si>
  <si>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</si>
  <si>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</si>
  <si>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</si>
  <si>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</si>
  <si>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</si>
  <si>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</si>
  <si>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</si>
  <si>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</si>
  <si>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</si>
  <si>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</si>
  <si>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</si>
  <si>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</si>
  <si>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</si>
  <si>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</si>
  <si>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</si>
  <si>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</si>
  <si>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</si>
  <si>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</si>
  <si>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</si>
  <si>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</si>
  <si>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</si>
  <si>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</si>
  <si>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</si>
  <si>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</si>
  <si>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</si>
  <si>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</si>
  <si>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</si>
  <si>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</si>
  <si>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</si>
  <si>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</si>
  <si>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</si>
  <si>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</si>
  <si>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</si>
  <si>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</si>
  <si>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</si>
  <si>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</si>
  <si>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</si>
  <si>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</si>
  <si>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</si>
  <si>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</si>
  <si>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</si>
  <si>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</si>
  <si>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</si>
  <si>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</si>
  <si>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</si>
  <si>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</si>
  <si>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</si>
  <si>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</si>
  <si>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</si>
  <si>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</si>
  <si>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</si>
  <si>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</si>
  <si>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</si>
  <si>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</si>
  <si>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</si>
  <si>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</si>
  <si>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</si>
  <si>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</si>
  <si>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</si>
  <si>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</si>
  <si>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</si>
  <si>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</si>
  <si>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</si>
  <si>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</si>
  <si>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</si>
  <si>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</si>
  <si>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</si>
  <si>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</si>
  <si>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</si>
  <si>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</si>
  <si>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</si>
  <si>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</si>
  <si>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</si>
  <si>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</si>
  <si>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</si>
  <si>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</si>
  <si>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</si>
  <si>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</si>
  <si>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</si>
  <si>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</si>
  <si>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</si>
  <si>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</si>
  <si>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</si>
  <si>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</si>
  <si>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</si>
  <si>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</si>
  <si>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</si>
  <si>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</si>
  <si>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</si>
  <si>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</si>
  <si>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</si>
  <si>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</si>
  <si>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</si>
  <si>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</si>
  <si>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</si>
  <si>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</si>
  <si>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</si>
  <si>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</si>
  <si>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</si>
  <si>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</si>
  <si>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</si>
  <si>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</si>
  <si>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</si>
  <si>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</si>
  <si>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</si>
  <si>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</si>
  <si>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</si>
  <si>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</si>
  <si>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</si>
  <si>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</si>
  <si>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</si>
  <si>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</si>
  <si>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</si>
  <si>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</si>
  <si>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</si>
  <si>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</si>
  <si>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</si>
  <si>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</si>
  <si>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</si>
  <si>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</si>
  <si>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</si>
  <si>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</si>
  <si>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</si>
  <si>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</si>
  <si>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</si>
  <si>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</si>
  <si>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</si>
  <si>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</si>
  <si>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</si>
  <si>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</si>
  <si>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</si>
  <si>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</si>
  <si>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</si>
  <si>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</si>
  <si>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</si>
  <si>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</si>
  <si>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</si>
  <si>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</si>
  <si>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</si>
  <si>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</si>
  <si>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</si>
  <si>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</si>
  <si>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</si>
  <si>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</si>
  <si>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</si>
  <si>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</si>
  <si>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</si>
  <si>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</si>
  <si>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</si>
  <si>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</si>
  <si>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</si>
  <si>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</si>
  <si>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</si>
  <si>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</si>
  <si>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</si>
  <si>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</si>
  <si>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</si>
  <si>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</si>
  <si>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</si>
  <si>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</si>
  <si>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</si>
  <si>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</si>
  <si>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</si>
  <si>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</si>
  <si>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</si>
  <si>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</si>
  <si>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</si>
  <si>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</si>
  <si>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</si>
  <si>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</si>
  <si>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</si>
  <si>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</si>
  <si>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</si>
  <si>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</si>
  <si>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</si>
  <si>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</si>
  <si>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</si>
  <si>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</si>
  <si>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</si>
  <si>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</si>
  <si>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</si>
  <si>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</si>
  <si>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</si>
  <si>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</si>
  <si>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</si>
  <si>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</si>
  <si>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</si>
  <si>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</si>
  <si>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</si>
  <si>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</si>
  <si>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</si>
  <si>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</si>
  <si>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</si>
  <si>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</si>
  <si>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</si>
  <si>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</si>
  <si>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</si>
  <si>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</si>
  <si>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</si>
  <si>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</si>
  <si>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</si>
  <si>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</si>
  <si>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</si>
  <si>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</si>
  <si>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</si>
  <si>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</si>
  <si>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</si>
  <si>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</si>
  <si>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</si>
  <si>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</si>
  <si>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</si>
  <si>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</si>
  <si>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</si>
  <si>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</si>
  <si>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</si>
  <si>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</si>
  <si>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</si>
  <si>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</si>
  <si>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</si>
  <si>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</si>
  <si>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</si>
  <si>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</si>
  <si>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</si>
  <si>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</si>
  <si>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</si>
  <si>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</si>
  <si>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</si>
  <si>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</si>
  <si>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</si>
  <si>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</si>
  <si>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</si>
  <si>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</si>
  <si>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</si>
  <si>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</si>
  <si>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</si>
  <si>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</si>
  <si>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</si>
  <si>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</si>
  <si>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</si>
  <si>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</si>
  <si>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</si>
  <si>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</si>
  <si>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</si>
  <si>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</si>
  <si>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</si>
  <si>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</si>
  <si>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</si>
  <si>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</si>
  <si>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</si>
  <si>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</si>
  <si>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</si>
  <si>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</si>
  <si>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</si>
  <si>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</si>
  <si>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</si>
  <si>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</si>
  <si>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</si>
  <si>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</si>
  <si>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</si>
  <si>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</si>
  <si>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</si>
  <si>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</si>
  <si>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</si>
  <si>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</si>
  <si>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</si>
  <si>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</si>
  <si>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</si>
  <si>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</si>
  <si>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</si>
  <si>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</si>
  <si>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</si>
  <si>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</si>
  <si>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</si>
  <si>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</si>
  <si>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</si>
  <si>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</si>
  <si>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</si>
  <si>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</si>
  <si>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</si>
  <si>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</si>
  <si>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</si>
  <si>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</si>
  <si>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</si>
  <si>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</si>
  <si>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</si>
  <si>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</si>
  <si>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</si>
  <si>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</si>
  <si>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</si>
  <si>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</si>
  <si>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</si>
  <si>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</si>
  <si>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</si>
  <si>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</si>
  <si>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</si>
  <si>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</si>
  <si>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</si>
  <si>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</si>
  <si>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</si>
  <si>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</si>
  <si>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</si>
  <si>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</si>
  <si>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</si>
  <si>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</si>
  <si>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</si>
  <si>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</si>
  <si>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</si>
  <si>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</si>
  <si>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</si>
  <si>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</si>
  <si>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</si>
  <si>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</si>
  <si>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</si>
  <si>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</si>
  <si>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</si>
  <si>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</si>
  <si>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</si>
  <si>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</si>
  <si>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</si>
  <si>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</si>
  <si>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</si>
  <si>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</si>
  <si>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</si>
  <si>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</si>
  <si>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</si>
  <si>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</si>
  <si>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</si>
  <si>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</si>
  <si>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</si>
  <si>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</si>
  <si>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</si>
  <si>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</si>
  <si>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</si>
  <si>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</si>
  <si>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</si>
  <si>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</si>
  <si>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</si>
  <si>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</si>
  <si>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</si>
  <si>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</si>
  <si>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</si>
  <si>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</si>
  <si>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</si>
  <si>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</si>
  <si>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</si>
  <si>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</si>
  <si>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</si>
  <si>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</si>
  <si>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</si>
  <si>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</si>
  <si>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</si>
  <si>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</si>
  <si>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</si>
  <si>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</si>
  <si>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</si>
  <si>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</si>
  <si>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</si>
  <si>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</si>
  <si>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</si>
  <si>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</si>
  <si>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</si>
  <si>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</si>
  <si>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</si>
  <si>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</si>
  <si>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</si>
  <si>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</si>
  <si>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</si>
  <si>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</si>
  <si>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</si>
  <si>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</si>
  <si>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</si>
  <si>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</si>
  <si>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</si>
  <si>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</si>
  <si>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</si>
  <si>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</si>
  <si>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</si>
  <si>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</si>
  <si>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</si>
  <si>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</si>
  <si>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</si>
  <si>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</si>
  <si>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</si>
  <si>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</si>
  <si>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</si>
  <si>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</si>
  <si>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</si>
  <si>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</si>
  <si>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</si>
  <si>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</si>
  <si>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</si>
  <si>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</si>
  <si>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</si>
  <si>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</si>
  <si>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</si>
  <si>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</si>
  <si>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</si>
  <si>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</si>
  <si>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</si>
  <si>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</si>
  <si>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</si>
  <si>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</si>
  <si>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</si>
  <si>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</si>
  <si>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</si>
  <si>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</si>
  <si>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</si>
  <si>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</si>
  <si>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</si>
  <si>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</si>
  <si>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</si>
  <si>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</si>
  <si>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</si>
  <si>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</si>
  <si>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</si>
  <si>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</si>
  <si>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</si>
  <si>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</si>
  <si>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</si>
  <si>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</si>
  <si>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</si>
  <si>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</si>
  <si>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</si>
  <si>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</si>
  <si>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</si>
  <si>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</si>
  <si>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</si>
  <si>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</si>
  <si>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</si>
  <si>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</si>
  <si>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</si>
  <si>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</si>
  <si>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</si>
  <si>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</si>
  <si>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</si>
  <si>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</si>
  <si>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</si>
  <si>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</si>
  <si>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</si>
  <si>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</si>
  <si>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</si>
  <si>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</si>
  <si>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</si>
  <si>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</si>
  <si>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</si>
  <si>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</si>
  <si>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</si>
  <si>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</si>
  <si>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</si>
  <si>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</si>
  <si>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</si>
  <si>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</si>
  <si>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</si>
  <si>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</si>
  <si>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</si>
  <si>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</si>
  <si>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</si>
  <si>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</si>
  <si>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</si>
  <si>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</si>
  <si>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</si>
  <si>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</si>
  <si>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</si>
  <si>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</si>
  <si>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</si>
  <si>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</si>
  <si>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</si>
  <si>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</si>
  <si>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</si>
  <si>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</si>
  <si>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</si>
  <si>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</si>
  <si>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</si>
  <si>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</si>
  <si>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</si>
  <si>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</si>
  <si>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</si>
  <si>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</si>
  <si>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</si>
  <si>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</si>
  <si>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</si>
  <si>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</si>
  <si>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</si>
  <si>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</si>
  <si>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</si>
  <si>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</si>
  <si>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</si>
  <si>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</si>
  <si>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</si>
  <si>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</si>
  <si>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</si>
  <si>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</si>
  <si>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</si>
  <si>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</si>
  <si>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</si>
  <si>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</si>
  <si>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</si>
  <si>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</si>
  <si>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</si>
  <si>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</si>
  <si>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</si>
  <si>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</si>
  <si>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</si>
  <si>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</si>
  <si>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</si>
  <si>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</si>
  <si>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</si>
  <si>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</si>
  <si>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</si>
  <si>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</si>
  <si>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</si>
  <si>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</si>
  <si>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</si>
  <si>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</si>
  <si>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</si>
  <si>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</si>
  <si>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</si>
  <si>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</si>
  <si>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</si>
  <si>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</si>
  <si>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</si>
  <si>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</si>
  <si>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</si>
  <si>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</si>
  <si>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</si>
  <si>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</si>
  <si>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</si>
  <si>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</si>
  <si>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</si>
  <si>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</si>
  <si>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</si>
  <si>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</si>
  <si>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</si>
  <si>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</si>
  <si>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</si>
  <si>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</si>
  <si>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</si>
  <si>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</si>
  <si>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</si>
  <si>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</si>
  <si>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</si>
  <si>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</si>
  <si>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</si>
  <si>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</si>
  <si>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</si>
  <si>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</si>
  <si>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</si>
  <si>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</si>
  <si>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</si>
  <si>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</si>
  <si>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</si>
  <si>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</si>
  <si>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</si>
  <si>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</si>
  <si>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</si>
  <si>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</si>
  <si>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</si>
  <si>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</si>
  <si>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</si>
  <si>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</si>
  <si>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</si>
  <si>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</si>
  <si>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</si>
  <si>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</si>
  <si>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</si>
  <si>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</si>
  <si>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</si>
  <si>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</si>
  <si>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</si>
  <si>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</si>
  <si>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</si>
  <si>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</si>
  <si>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</si>
  <si>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</si>
  <si>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</si>
  <si>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</si>
  <si>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</si>
  <si>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</si>
  <si>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</si>
  <si>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</si>
  <si>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</si>
  <si>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</si>
  <si>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</si>
  <si>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</si>
  <si>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</si>
  <si>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</si>
  <si>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</si>
  <si>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</si>
  <si>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</si>
  <si>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</si>
  <si>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</si>
  <si>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</si>
  <si>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</si>
  <si>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</si>
  <si>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</si>
  <si>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</si>
  <si>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</si>
  <si>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</si>
  <si>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</si>
  <si>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</si>
  <si>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</si>
  <si>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</si>
  <si>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</si>
  <si>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</si>
  <si>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</si>
  <si>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</si>
  <si>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</si>
  <si>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</si>
  <si>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</si>
  <si>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</si>
  <si>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</si>
  <si>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</si>
  <si>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</si>
  <si>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</si>
  <si>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</si>
  <si>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</si>
  <si>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</si>
  <si>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</si>
  <si>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</si>
  <si>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</si>
  <si>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</si>
  <si>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</si>
  <si>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</si>
  <si>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</si>
  <si>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</si>
  <si>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</si>
  <si>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</si>
  <si>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</si>
  <si>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</si>
  <si>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</si>
  <si>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</si>
  <si>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</si>
  <si>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</si>
  <si>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</si>
  <si>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</si>
  <si>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</si>
  <si>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</si>
  <si>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</si>
  <si>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</si>
  <si>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</si>
  <si>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</si>
  <si>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</si>
  <si>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</si>
  <si>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</si>
  <si>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</si>
  <si>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</si>
  <si>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</si>
  <si>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</si>
  <si>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</si>
  <si>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</si>
  <si>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</si>
  <si>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</si>
  <si>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</si>
  <si>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</si>
  <si>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</si>
  <si>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</si>
  <si>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</si>
  <si>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</si>
  <si>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</si>
  <si>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</si>
  <si>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</si>
  <si>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</si>
  <si>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</si>
  <si>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</si>
  <si>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</si>
  <si>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</si>
  <si>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</si>
  <si>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</si>
  <si>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</si>
  <si>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</si>
  <si>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</si>
  <si>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</si>
  <si>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</si>
  <si>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</si>
  <si>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</si>
  <si>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</si>
  <si>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</si>
  <si>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</si>
  <si>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</si>
  <si>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</si>
  <si>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</si>
  <si>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</si>
  <si>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</si>
  <si>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</si>
  <si>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</si>
  <si>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</si>
  <si>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</si>
  <si>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</si>
  <si>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</si>
  <si>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</si>
  <si>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</si>
  <si>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</si>
  <si>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</si>
  <si>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</si>
  <si>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</si>
  <si>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</si>
  <si>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</si>
  <si>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</si>
  <si>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</si>
  <si>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</si>
  <si>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</si>
  <si>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</si>
  <si>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</si>
  <si>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</si>
  <si>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</si>
  <si>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</si>
  <si>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</si>
  <si>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</si>
  <si>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</si>
  <si>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</si>
  <si>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</si>
  <si>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</si>
  <si>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</si>
  <si>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</si>
  <si>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</si>
  <si>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</si>
  <si>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</si>
  <si>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</si>
  <si>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</si>
  <si>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</si>
  <si>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</si>
  <si>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</si>
  <si>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</si>
  <si>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</si>
  <si>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</si>
  <si>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</si>
  <si>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</si>
  <si>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</si>
  <si>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</si>
  <si>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</si>
  <si>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</si>
  <si>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</si>
  <si>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</si>
  <si>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</si>
  <si>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</si>
  <si>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</si>
  <si>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</si>
  <si>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</si>
  <si>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</si>
  <si>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</si>
  <si>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</si>
  <si>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</si>
  <si>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</si>
  <si>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</si>
  <si>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</si>
  <si>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</si>
  <si>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</si>
  <si>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</si>
  <si>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</si>
  <si>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</si>
  <si>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</si>
  <si>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</si>
  <si>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</si>
  <si>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</si>
  <si>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</si>
  <si>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</si>
  <si>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</si>
  <si>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</si>
  <si>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</si>
  <si>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</si>
  <si>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</si>
  <si>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</si>
  <si>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</si>
  <si>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</si>
  <si>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</si>
  <si>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</si>
  <si>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</si>
  <si>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</si>
  <si>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</si>
  <si>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</si>
  <si>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</si>
  <si>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</si>
  <si>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</si>
  <si>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</si>
  <si>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</si>
  <si>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</si>
  <si>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</si>
  <si>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</si>
  <si>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</si>
  <si>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</si>
  <si>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</si>
  <si>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</si>
  <si>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</si>
  <si>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</si>
  <si>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</si>
  <si>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</si>
  <si>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</si>
  <si>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</si>
  <si>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</si>
  <si>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</si>
  <si>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</si>
  <si>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</si>
  <si>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</si>
  <si>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</si>
  <si>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</si>
  <si>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</si>
  <si>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</si>
  <si>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</si>
  <si>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</si>
  <si>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</si>
  <si>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</si>
  <si>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</si>
  <si>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</si>
  <si>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</si>
  <si>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</si>
  <si>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</si>
  <si>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</si>
  <si>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</si>
  <si>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</si>
  <si>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</si>
  <si>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</si>
  <si>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</si>
  <si>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</si>
  <si>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</si>
  <si>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</si>
  <si>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</si>
  <si>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</si>
  <si>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</si>
  <si>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</si>
  <si>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</si>
  <si>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</si>
  <si>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</si>
  <si>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</si>
  <si>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</si>
  <si>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</si>
  <si>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</si>
  <si>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</si>
  <si>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</si>
  <si>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</si>
  <si>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</si>
  <si>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</si>
  <si>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</si>
  <si>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</si>
  <si>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</si>
  <si>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</si>
  <si>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</si>
  <si>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</si>
  <si>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</si>
  <si>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</si>
  <si>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</si>
  <si>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</si>
  <si>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</si>
  <si>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</si>
  <si>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</si>
  <si>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</si>
  <si>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</si>
  <si>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</si>
  <si>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</si>
  <si>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</si>
  <si>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</si>
  <si>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</si>
  <si>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</si>
  <si>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</si>
  <si>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</si>
  <si>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</si>
  <si>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</si>
  <si>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</si>
  <si>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</si>
  <si>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</si>
  <si>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</si>
  <si>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</si>
  <si>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</si>
  <si>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</si>
  <si>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</si>
  <si>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</si>
  <si>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</si>
  <si>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</si>
  <si>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</si>
  <si>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</si>
  <si>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</si>
  <si>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</si>
  <si>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</si>
  <si>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</si>
  <si>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</si>
  <si>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</si>
  <si>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</si>
  <si>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</si>
  <si>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</si>
  <si>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</si>
  <si>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</si>
  <si>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</si>
  <si>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</si>
  <si>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</si>
  <si>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</si>
  <si>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</si>
  <si>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</si>
  <si>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</si>
  <si>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</si>
  <si>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</si>
  <si>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</si>
  <si>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</si>
  <si>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</si>
  <si>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</si>
  <si>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</si>
  <si>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</si>
  <si>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</si>
  <si>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</si>
  <si>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</si>
  <si>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</si>
  <si>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</si>
  <si>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</si>
  <si>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</si>
  <si>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</si>
  <si>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</si>
  <si>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</si>
  <si>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</si>
  <si>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</si>
  <si>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</si>
  <si>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</si>
  <si>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</si>
  <si>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</si>
  <si>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</si>
  <si>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</si>
  <si>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</si>
  <si>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</si>
  <si>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</si>
  <si>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</si>
  <si>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</si>
  <si>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</si>
  <si>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</si>
  <si>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</si>
  <si>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</si>
  <si>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</si>
  <si>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</si>
  <si>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</si>
  <si>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</si>
  <si>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</si>
  <si>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</si>
  <si>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</si>
  <si>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</si>
  <si>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</si>
  <si>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</si>
  <si>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</si>
  <si>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</si>
  <si>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</si>
  <si>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</si>
  <si>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</si>
  <si>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</si>
  <si>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</si>
  <si>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</si>
  <si>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</si>
  <si>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</si>
  <si>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</si>
  <si>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</si>
  <si>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</si>
  <si>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</si>
  <si>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</si>
  <si>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</si>
  <si>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</si>
  <si>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</si>
  <si>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</si>
  <si>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</si>
  <si>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</si>
  <si>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</si>
  <si>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</si>
  <si>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</si>
  <si>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</si>
  <si>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</si>
  <si>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</si>
  <si>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</si>
  <si>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</si>
  <si>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</si>
  <si>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</si>
  <si>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</si>
  <si>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</si>
  <si>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</si>
  <si>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</si>
  <si>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</si>
  <si>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</si>
  <si>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</si>
  <si>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</si>
  <si>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</si>
  <si>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</si>
  <si>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</si>
  <si>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</si>
  <si>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</si>
  <si>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</si>
  <si>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</si>
  <si>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</si>
  <si>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</si>
  <si>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</si>
  <si>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</si>
  <si>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</si>
  <si>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</si>
  <si>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</si>
  <si>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</si>
  <si>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</si>
  <si>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</si>
  <si>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</si>
  <si>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</si>
  <si>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</si>
  <si>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</si>
  <si>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</si>
  <si>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</si>
  <si>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</si>
  <si>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</si>
  <si>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</si>
  <si>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</si>
  <si>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</si>
  <si>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</si>
  <si>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</si>
  <si>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</si>
  <si>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</si>
  <si>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</si>
  <si>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</si>
  <si>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</si>
  <si>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</si>
  <si>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</si>
  <si>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</si>
  <si>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</si>
  <si>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</si>
  <si>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</si>
  <si>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</si>
  <si>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</si>
  <si>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</si>
  <si>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</si>
  <si>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</si>
  <si>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</si>
  <si>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</si>
  <si>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</si>
  <si>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</si>
  <si>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</si>
  <si>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</si>
  <si>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</si>
  <si>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</si>
  <si>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</si>
  <si>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</si>
  <si>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</si>
  <si>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</si>
  <si>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</si>
  <si>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</si>
  <si>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</si>
  <si>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</si>
  <si>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</si>
  <si>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</si>
  <si>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</si>
  <si>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</si>
  <si>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</si>
  <si>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</si>
  <si>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</si>
  <si>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</si>
  <si>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</si>
  <si>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</si>
  <si>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</si>
  <si>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</si>
  <si>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</si>
  <si>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</si>
  <si>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</si>
  <si>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</si>
  <si>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</si>
  <si>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</si>
  <si>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</si>
  <si>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</si>
  <si>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</si>
  <si>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</si>
  <si>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</si>
  <si>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</si>
  <si>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</si>
  <si>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</si>
  <si>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</si>
  <si>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</si>
  <si>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</si>
  <si>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</si>
  <si>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</si>
  <si>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</si>
  <si>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</si>
  <si>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</si>
  <si>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</si>
  <si>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</si>
  <si>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</si>
  <si>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</si>
  <si>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</si>
  <si>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</si>
  <si>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</si>
  <si>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</si>
  <si>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</si>
  <si>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</si>
  <si>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</si>
  <si>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</si>
  <si>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</si>
  <si>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</si>
  <si>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</si>
  <si>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</si>
  <si>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</si>
  <si>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</si>
  <si>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</si>
  <si>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</si>
  <si>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</si>
  <si>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</si>
  <si>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</si>
  <si>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</si>
  <si>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</si>
  <si>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</si>
  <si>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</si>
  <si>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</si>
  <si>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</si>
  <si>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</si>
  <si>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</si>
  <si>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</si>
  <si>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</si>
  <si>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</si>
  <si>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</si>
  <si>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</si>
  <si>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</si>
  <si>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</si>
  <si>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</si>
  <si>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</si>
  <si>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</si>
  <si>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</si>
  <si>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</si>
  <si>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</si>
  <si>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</si>
  <si>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</si>
  <si>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</si>
  <si>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</si>
  <si>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</si>
  <si>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</si>
  <si>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</si>
  <si>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</si>
  <si>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</si>
  <si>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</si>
  <si>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</si>
  <si>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</si>
  <si>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</si>
  <si>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</si>
  <si>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</si>
  <si>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</si>
  <si>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</si>
  <si>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</si>
  <si>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</si>
  <si>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</si>
  <si>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</si>
  <si>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</si>
  <si>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</si>
  <si>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</si>
  <si>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</si>
  <si>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</si>
  <si>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</si>
  <si>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</si>
  <si>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</si>
  <si>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</si>
  <si>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</si>
  <si>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</si>
  <si>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</si>
  <si>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</si>
  <si>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</si>
  <si>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</si>
  <si>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</si>
  <si>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</si>
  <si>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</si>
  <si>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</si>
  <si>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</si>
  <si>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</si>
  <si>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</si>
  <si>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</si>
  <si>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</si>
  <si>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</si>
  <si>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</si>
  <si>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</si>
  <si>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</si>
  <si>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</si>
  <si>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</si>
  <si>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</si>
  <si>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</si>
  <si>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</si>
  <si>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</si>
  <si>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</si>
  <si>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</si>
  <si>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</si>
  <si>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</si>
  <si>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</si>
  <si>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</si>
  <si>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</si>
  <si>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</si>
  <si>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</si>
  <si>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</si>
  <si>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</si>
  <si>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</si>
  <si>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</si>
  <si>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</si>
  <si>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</si>
  <si>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</si>
  <si>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</si>
  <si>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</si>
  <si>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</si>
  <si>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</si>
  <si>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</si>
  <si>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</si>
  <si>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</si>
  <si>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</si>
  <si>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</si>
  <si>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</si>
  <si>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</si>
  <si>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</si>
  <si>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</si>
  <si>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</si>
  <si>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</si>
  <si>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</si>
  <si>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</si>
  <si>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</si>
  <si>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</si>
  <si>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</si>
  <si>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</si>
  <si>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</si>
  <si>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</si>
  <si>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</si>
  <si>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</si>
  <si>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</si>
  <si>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</si>
  <si>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</si>
  <si>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</si>
  <si>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</si>
  <si>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</si>
  <si>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</si>
  <si>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</si>
  <si>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</si>
  <si>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</si>
  <si>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</si>
  <si>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</si>
  <si>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</si>
  <si>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</si>
  <si>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</si>
  <si>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</si>
  <si>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</si>
  <si>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</si>
  <si>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</si>
  <si>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</si>
  <si>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</si>
  <si>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</si>
  <si>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</si>
  <si>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</si>
  <si>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</si>
  <si>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</si>
  <si>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</si>
  <si>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</si>
  <si>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</si>
  <si>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</si>
  <si>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</si>
  <si>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</si>
  <si>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</si>
  <si>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</si>
  <si>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</si>
  <si>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</si>
  <si>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</si>
  <si>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</si>
  <si>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</si>
  <si>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</si>
  <si>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</si>
  <si>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</si>
  <si>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</si>
  <si>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</si>
  <si>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</si>
  <si>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</si>
  <si>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</si>
  <si>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</si>
  <si>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</si>
  <si>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</si>
  <si>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</si>
  <si>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</si>
  <si>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</si>
  <si>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</si>
  <si>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</si>
  <si>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</si>
  <si>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</si>
  <si>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</si>
  <si>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</si>
  <si>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</si>
  <si>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</si>
  <si>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</si>
  <si>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</si>
  <si>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</si>
  <si>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</si>
  <si>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</si>
  <si>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</si>
  <si>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</si>
  <si>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</si>
  <si>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</si>
  <si>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</si>
  <si>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</si>
  <si>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</si>
  <si>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</si>
  <si>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</si>
  <si>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</si>
  <si>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</si>
  <si>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</si>
  <si>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</si>
  <si>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</si>
  <si>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</si>
  <si>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</si>
  <si>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</si>
  <si>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</si>
  <si>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</si>
  <si>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</si>
  <si>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</si>
  <si>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</si>
  <si>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</si>
  <si>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</si>
  <si>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</si>
  <si>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</si>
  <si>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</si>
  <si>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</si>
  <si>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</si>
  <si>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</si>
  <si>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</si>
  <si>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</si>
  <si>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</si>
  <si>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</si>
  <si>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</si>
  <si>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</si>
  <si>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</si>
  <si>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</si>
  <si>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</si>
  <si>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</si>
  <si>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</si>
  <si>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</si>
  <si>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</si>
  <si>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</si>
  <si>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</si>
  <si>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</si>
  <si>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</si>
  <si>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</si>
  <si>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</si>
  <si>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</si>
  <si>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</si>
  <si>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</si>
  <si>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</si>
  <si>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</si>
  <si>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</si>
  <si>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</si>
  <si>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</si>
  <si>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</si>
  <si>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</si>
  <si>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</si>
  <si>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</si>
  <si>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</si>
  <si>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</si>
  <si>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</si>
  <si>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</si>
  <si>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</si>
  <si>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</si>
  <si>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</si>
  <si>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</si>
  <si>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</si>
  <si>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</si>
  <si>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</si>
  <si>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</si>
  <si>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</si>
  <si>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</si>
  <si>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</si>
  <si>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</si>
  <si>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</si>
  <si>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</si>
  <si>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</si>
  <si>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</si>
  <si>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</si>
  <si>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</si>
  <si>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</si>
  <si>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</si>
  <si>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</si>
  <si>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</si>
  <si>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</si>
  <si>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</si>
  <si>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</si>
  <si>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</si>
  <si>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</si>
  <si>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</si>
  <si>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</si>
  <si>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</si>
  <si>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</si>
  <si>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</si>
  <si>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</si>
  <si>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</si>
  <si>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</si>
  <si>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</si>
  <si>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</si>
  <si>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</si>
  <si>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</si>
  <si>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</si>
  <si>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</si>
  <si>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</si>
  <si>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</si>
  <si>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</si>
  <si>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</si>
  <si>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</si>
  <si>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</si>
  <si>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</si>
  <si>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</si>
  <si>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</si>
  <si>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</si>
  <si>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</si>
  <si>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</si>
  <si>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</si>
  <si>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</si>
  <si>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</si>
  <si>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</si>
  <si>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</si>
  <si>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</si>
  <si>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</si>
  <si>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</si>
  <si>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</si>
  <si>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</si>
  <si>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</si>
  <si>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</si>
  <si>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</si>
  <si>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</si>
  <si>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</si>
  <si>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</si>
  <si>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</si>
  <si>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</si>
  <si>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</si>
  <si>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</si>
  <si>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</si>
  <si>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</si>
  <si>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</si>
  <si>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</si>
  <si>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</si>
  <si>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</si>
  <si>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</si>
  <si>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</si>
  <si>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</si>
  <si>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</si>
  <si>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</si>
  <si>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</si>
  <si>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</si>
  <si>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</si>
  <si>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</si>
  <si>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</si>
  <si>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</si>
  <si>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</si>
  <si>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</si>
  <si>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</si>
  <si>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</si>
  <si>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</si>
  <si>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</si>
  <si>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</si>
  <si>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</si>
  <si>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</si>
  <si>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</si>
  <si>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</si>
  <si>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</si>
  <si>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</si>
  <si>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</si>
  <si>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</si>
  <si>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</si>
  <si>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</si>
  <si>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</si>
  <si>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</si>
  <si>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</si>
  <si>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</si>
  <si>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</si>
  <si>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</si>
  <si>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</si>
  <si>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</si>
  <si>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</si>
  <si>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</si>
  <si>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</si>
  <si>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</si>
  <si>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</si>
  <si>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</si>
  <si>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</si>
  <si>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</si>
  <si>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</si>
  <si>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</si>
  <si>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</si>
  <si>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</si>
  <si>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</si>
  <si>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</si>
  <si>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</si>
  <si>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</si>
  <si>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</si>
  <si>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</si>
  <si>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</si>
  <si>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</si>
  <si>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</si>
  <si>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</si>
  <si>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</si>
  <si>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</si>
  <si>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</si>
  <si>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</si>
  <si>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</si>
  <si>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</si>
  <si>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</si>
  <si>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</si>
  <si>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</si>
  <si>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</si>
  <si>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</si>
  <si>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</si>
  <si>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</si>
  <si>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</si>
  <si>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</si>
  <si>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</si>
  <si>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</si>
  <si>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</si>
  <si>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</si>
  <si>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</si>
  <si>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</si>
  <si>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</si>
  <si>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</si>
  <si>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</si>
  <si>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</si>
  <si>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</si>
  <si>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</si>
  <si>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</si>
  <si>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</si>
  <si>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</si>
  <si>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</si>
  <si>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</si>
  <si>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</si>
  <si>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</si>
  <si>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</si>
  <si>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</si>
  <si>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</si>
  <si>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</si>
  <si>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</si>
  <si>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</si>
  <si>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</si>
  <si>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</si>
  <si>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</si>
  <si>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</si>
  <si>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</si>
  <si>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</si>
  <si>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</si>
  <si>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</si>
  <si>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</si>
  <si>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</si>
  <si>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</si>
  <si>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</si>
  <si>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</si>
  <si>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</si>
  <si>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</si>
  <si>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</si>
  <si>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</si>
  <si>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</si>
  <si>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</si>
  <si>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</si>
  <si>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</si>
  <si>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</si>
  <si>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</si>
  <si>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</si>
  <si>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</si>
  <si>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</si>
  <si>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</si>
  <si>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</si>
  <si>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</si>
  <si>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</si>
  <si>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</si>
  <si>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</si>
  <si>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</si>
  <si>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</si>
  <si>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</si>
  <si>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</si>
  <si>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</si>
  <si>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</si>
  <si>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</si>
  <si>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</si>
  <si>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</si>
  <si>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</si>
  <si>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</si>
  <si>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</si>
  <si>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</si>
  <si>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</si>
  <si>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</si>
  <si>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</si>
  <si>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</si>
  <si>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</si>
  <si>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</si>
  <si>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</si>
  <si>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</si>
  <si>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</si>
  <si>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</si>
  <si>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</si>
  <si>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</si>
  <si>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</si>
  <si>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</si>
  <si>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</si>
  <si>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</si>
  <si>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</si>
  <si>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</si>
  <si>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</si>
  <si>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</si>
  <si>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</si>
  <si>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</si>
  <si>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</si>
  <si>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</si>
  <si>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</si>
  <si>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</si>
  <si>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</si>
  <si>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</si>
  <si>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</si>
  <si>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</si>
  <si>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</si>
  <si>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</si>
  <si>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</si>
  <si>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</si>
  <si>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</si>
  <si>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</si>
  <si>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</si>
  <si>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</si>
  <si>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</si>
  <si>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</si>
  <si>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</si>
  <si>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</si>
  <si>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</si>
  <si>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</si>
  <si>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</si>
  <si>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</si>
  <si>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</si>
  <si>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</si>
  <si>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</si>
  <si>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</si>
  <si>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</si>
  <si>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</si>
  <si>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</si>
  <si>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</si>
  <si>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</si>
  <si>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</si>
  <si>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</si>
  <si>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</si>
  <si>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</si>
  <si>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</si>
  <si>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</si>
  <si>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</si>
  <si>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</si>
  <si>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</si>
  <si>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</si>
  <si>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</si>
  <si>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</si>
  <si>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</si>
  <si>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</si>
  <si>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</si>
  <si>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</si>
  <si>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</si>
  <si>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</si>
  <si>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</si>
  <si>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</si>
  <si>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</si>
  <si>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</si>
  <si>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</si>
  <si>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</si>
  <si>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</si>
  <si>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</si>
  <si>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</si>
  <si>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</si>
  <si>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</si>
  <si>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</si>
  <si>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</si>
  <si>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</si>
  <si>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</si>
  <si>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</si>
  <si>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</si>
  <si>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</si>
  <si>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</si>
  <si>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</si>
  <si>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</si>
  <si>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</si>
  <si>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</si>
  <si>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</si>
  <si>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</si>
  <si>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</si>
  <si>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</si>
  <si>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</si>
  <si>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</si>
  <si>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</si>
  <si>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</si>
  <si>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</si>
  <si>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</si>
  <si>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</si>
  <si>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</si>
  <si>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</si>
  <si>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</si>
  <si>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</si>
  <si>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</si>
  <si>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</si>
  <si>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</si>
  <si>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</si>
  <si>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</si>
  <si>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</si>
  <si>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</si>
  <si>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</si>
  <si>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</si>
  <si>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</si>
  <si>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</si>
  <si>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</si>
  <si>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</si>
  <si>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</si>
  <si>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</si>
  <si>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</si>
  <si>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</si>
  <si>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</si>
  <si>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</si>
  <si>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</si>
  <si>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</si>
  <si>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</si>
  <si>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</si>
  <si>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</si>
  <si>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</si>
  <si>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</si>
  <si>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</si>
  <si>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</si>
  <si>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</si>
  <si>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</si>
  <si>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</si>
  <si>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</si>
  <si>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</si>
  <si>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</si>
  <si>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</si>
  <si>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</si>
  <si>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</si>
  <si>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</si>
  <si>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</si>
  <si>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</si>
  <si>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</si>
  <si>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</si>
  <si>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</si>
  <si>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</si>
  <si>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</si>
  <si>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</si>
  <si>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</si>
  <si>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</si>
  <si>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</si>
  <si>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</si>
  <si>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</si>
  <si>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</si>
  <si>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</si>
  <si>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</si>
  <si>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</si>
  <si>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</si>
  <si>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</si>
  <si>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</si>
  <si>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</si>
  <si>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</si>
  <si>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</si>
  <si>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</si>
  <si>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</si>
  <si>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</si>
  <si>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</si>
  <si>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</si>
  <si>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</si>
  <si>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</si>
  <si>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</si>
  <si>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</si>
  <si>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</si>
  <si>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</si>
  <si>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</si>
  <si>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</si>
  <si>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</si>
  <si>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</si>
  <si>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</si>
  <si>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</si>
  <si>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</si>
  <si>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</si>
  <si>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</si>
  <si>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</si>
  <si>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</si>
  <si>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</si>
  <si>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</si>
  <si>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</si>
  <si>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</si>
  <si>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</si>
  <si>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</si>
  <si>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</si>
  <si>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</si>
  <si>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</si>
  <si>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</si>
  <si>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</si>
  <si>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</si>
  <si>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</si>
  <si>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</si>
  <si>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</si>
  <si>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</si>
  <si>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</si>
  <si>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</si>
  <si>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</si>
  <si>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</si>
  <si>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</si>
  <si>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</si>
  <si>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</si>
  <si>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</si>
  <si>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</si>
  <si>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</si>
  <si>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</si>
  <si>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</si>
  <si>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</si>
  <si>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</si>
  <si>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</si>
  <si>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</si>
  <si>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</si>
  <si>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</si>
  <si>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</si>
  <si>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</si>
  <si>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</si>
  <si>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</si>
  <si>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</si>
  <si>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</si>
  <si>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</si>
  <si>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</si>
  <si>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</si>
  <si>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</si>
  <si>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</si>
  <si>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</si>
  <si>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</si>
  <si>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</si>
  <si>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</si>
  <si>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</si>
  <si>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</si>
  <si>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</si>
  <si>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</si>
  <si>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</si>
  <si>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</si>
  <si>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</si>
  <si>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</si>
  <si>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</si>
  <si>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</si>
  <si>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</si>
  <si>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</si>
  <si>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</si>
  <si>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</si>
  <si>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</si>
  <si>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</si>
  <si>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</si>
  <si>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</si>
  <si>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</si>
  <si>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</si>
  <si>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</si>
  <si>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</si>
  <si>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</si>
  <si>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</si>
  <si>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</si>
  <si>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</si>
  <si>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</si>
  <si>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</si>
  <si>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</si>
  <si>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</si>
  <si>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</si>
  <si>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</si>
  <si>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</si>
  <si>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</si>
  <si>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</si>
  <si>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</si>
  <si>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</si>
  <si>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</si>
  <si>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</si>
  <si>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</si>
  <si>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</si>
  <si>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</si>
  <si>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</si>
  <si>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</si>
  <si>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</si>
  <si>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</si>
  <si>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</si>
  <si>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</si>
  <si>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</si>
  <si>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</si>
  <si>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</si>
  <si>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</si>
  <si>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</si>
  <si>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</si>
  <si>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</si>
  <si>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</si>
  <si>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</si>
  <si>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</si>
  <si>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</si>
  <si>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</si>
  <si>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</si>
  <si>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</si>
  <si>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</si>
  <si>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</si>
  <si>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</si>
  <si>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</si>
  <si>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</si>
  <si>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</si>
  <si>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</si>
  <si>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</si>
  <si>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</si>
  <si>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</si>
  <si>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</si>
  <si>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</si>
  <si>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</si>
  <si>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</si>
  <si>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</si>
  <si>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</si>
  <si>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</si>
  <si>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</si>
  <si>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</si>
  <si>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</si>
  <si>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</si>
  <si>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</si>
  <si>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</si>
  <si>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</si>
  <si>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</si>
  <si>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</si>
  <si>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</si>
  <si>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</si>
  <si>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</si>
  <si>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</si>
  <si>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</si>
  <si>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</si>
  <si>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</si>
  <si>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</si>
  <si>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</si>
  <si>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</si>
  <si>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</si>
  <si>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</si>
  <si>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</si>
  <si>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</si>
  <si>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</si>
  <si>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</si>
  <si>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</si>
  <si>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</si>
  <si>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</si>
  <si>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</si>
  <si>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</si>
  <si>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</si>
  <si>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</si>
  <si>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</si>
  <si>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</si>
  <si>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</si>
  <si>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</si>
  <si>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</si>
  <si>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</si>
  <si>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</si>
  <si>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</si>
  <si>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</si>
  <si>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</si>
  <si>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</si>
  <si>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</si>
  <si>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</si>
  <si>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</si>
  <si>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</si>
  <si>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</si>
  <si>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</si>
  <si>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</si>
  <si>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</si>
  <si>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</si>
  <si>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</si>
  <si>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</si>
  <si>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</si>
  <si>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</si>
  <si>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</si>
  <si>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</si>
  <si>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</si>
  <si>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</si>
  <si>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</si>
  <si>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</si>
  <si>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</si>
  <si>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</si>
  <si>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</si>
  <si>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</si>
  <si>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</si>
  <si>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</si>
  <si>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</si>
  <si>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</si>
  <si>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</si>
  <si>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</si>
  <si>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</si>
  <si>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</si>
  <si>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</si>
  <si>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</si>
  <si>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</si>
  <si>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</si>
  <si>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</si>
  <si>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</si>
  <si>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</si>
  <si>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</si>
  <si>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</si>
  <si>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</si>
  <si>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</si>
  <si>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</si>
  <si>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</si>
  <si>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</si>
  <si>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</si>
  <si>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</si>
  <si>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</si>
  <si>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</si>
  <si>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</si>
  <si>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</si>
  <si>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</si>
  <si>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</si>
  <si>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</si>
  <si>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</si>
  <si>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</si>
  <si>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</si>
  <si>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</si>
  <si>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</si>
  <si>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</si>
  <si>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</si>
  <si>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</si>
  <si>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</si>
  <si>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</si>
  <si>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</si>
  <si>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</si>
  <si>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</si>
  <si>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</si>
  <si>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</si>
  <si>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</si>
  <si>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</si>
  <si>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</si>
  <si>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</si>
  <si>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</si>
  <si>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</si>
  <si>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</si>
  <si>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</si>
  <si>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</si>
  <si>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</si>
  <si>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</si>
  <si>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</si>
  <si>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</si>
  <si>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</si>
  <si>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</si>
  <si>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</si>
  <si>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</si>
  <si>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</si>
  <si>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</si>
  <si>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</si>
  <si>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</si>
  <si>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</si>
  <si>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</si>
  <si>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</si>
  <si>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</si>
  <si>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</si>
  <si>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</si>
  <si>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</si>
  <si>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</si>
  <si>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</si>
  <si>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</si>
  <si>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</si>
  <si>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</si>
  <si>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</si>
  <si>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</si>
  <si>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</si>
  <si>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</si>
  <si>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</si>
  <si>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</si>
  <si>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</si>
  <si>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</si>
  <si>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</si>
  <si>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</si>
  <si>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</si>
  <si>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</si>
  <si>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</si>
  <si>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</si>
  <si>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</si>
  <si>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</si>
  <si>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</si>
  <si>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</si>
  <si>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</si>
  <si>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</si>
  <si>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</si>
  <si>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</si>
  <si>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</si>
  <si>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</si>
  <si>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</si>
  <si>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</si>
  <si>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</si>
  <si>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</si>
  <si>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</si>
  <si>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</si>
  <si>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</si>
  <si>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</si>
  <si>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</si>
  <si>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</si>
  <si>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</si>
  <si>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</si>
  <si>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</si>
  <si>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</si>
  <si>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</si>
  <si>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</si>
  <si>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</si>
  <si>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</si>
  <si>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</si>
  <si>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</si>
  <si>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</si>
  <si>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</si>
  <si>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</si>
  <si>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</si>
  <si>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</si>
  <si>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</si>
  <si>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</si>
  <si>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</si>
  <si>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</si>
  <si>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</si>
  <si>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</si>
  <si>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</si>
  <si>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</si>
  <si>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</si>
  <si>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</si>
  <si>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</si>
  <si>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</si>
  <si>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</si>
  <si>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</si>
  <si>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</si>
  <si>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</si>
  <si>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</si>
  <si>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</si>
  <si>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</si>
  <si>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</si>
  <si>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</si>
  <si>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</si>
  <si>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</si>
  <si>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</si>
  <si>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</si>
  <si>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</si>
  <si>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</si>
  <si>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</si>
  <si>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</si>
  <si>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</si>
  <si>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</si>
  <si>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</si>
  <si>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</si>
  <si>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</si>
  <si>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</si>
  <si>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</si>
  <si>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</si>
  <si>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</si>
  <si>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</si>
  <si>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</si>
  <si>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</si>
  <si>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</si>
  <si>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</si>
  <si>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</si>
  <si>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</si>
  <si>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</si>
  <si>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</si>
  <si>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</si>
  <si>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</si>
  <si>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</si>
  <si>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</si>
  <si>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</si>
  <si>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</si>
  <si>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</si>
  <si>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</si>
  <si>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</si>
  <si>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</si>
  <si>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</si>
  <si>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</si>
  <si>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</si>
  <si>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</si>
  <si>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</si>
  <si>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</si>
  <si>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</si>
  <si>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</si>
  <si>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</si>
  <si>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</si>
  <si>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</si>
  <si>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</si>
  <si>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</si>
  <si>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</si>
  <si>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</si>
  <si>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</si>
  <si>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</si>
  <si>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</si>
  <si>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</si>
  <si>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</si>
  <si>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</si>
  <si>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</si>
  <si>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</si>
  <si>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</si>
  <si>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</si>
  <si>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</si>
  <si>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</si>
  <si>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</si>
  <si>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</si>
  <si>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</si>
  <si>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</si>
  <si>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</si>
  <si>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</si>
  <si>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</si>
  <si>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</si>
  <si>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</si>
  <si>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</si>
  <si>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</si>
  <si>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</si>
  <si>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</si>
  <si>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</si>
  <si>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</si>
  <si>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</si>
  <si>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</si>
  <si>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</si>
  <si>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</si>
  <si>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</si>
  <si>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</si>
  <si>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</si>
  <si>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</si>
  <si>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</si>
  <si>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</si>
  <si>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</si>
  <si>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</si>
  <si>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</si>
  <si>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</si>
  <si>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</si>
  <si>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</si>
  <si>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</si>
  <si>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</si>
  <si>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</si>
  <si>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</si>
  <si>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</si>
  <si>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</si>
  <si>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</si>
  <si>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</si>
  <si>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</si>
  <si>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</si>
  <si>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</si>
  <si>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</si>
  <si>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</si>
  <si>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</si>
  <si>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</si>
  <si>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</si>
  <si>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</si>
  <si>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</si>
  <si>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</si>
  <si>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</si>
  <si>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</si>
  <si>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</si>
  <si>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</si>
  <si>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</si>
  <si>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</si>
  <si>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</si>
  <si>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</si>
  <si>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</si>
  <si>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</si>
  <si>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</si>
  <si>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</si>
  <si>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</si>
  <si>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</si>
  <si>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</si>
  <si>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</si>
  <si>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</si>
  <si>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</si>
  <si>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</si>
  <si>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</si>
  <si>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</si>
  <si>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</si>
  <si>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</si>
  <si>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</si>
  <si>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</si>
  <si>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</si>
  <si>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</si>
  <si>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</si>
  <si>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</si>
  <si>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</si>
  <si>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</si>
  <si>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</si>
  <si>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</si>
  <si>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</si>
  <si>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</si>
  <si>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</si>
  <si>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</si>
  <si>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</si>
  <si>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</si>
  <si>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</si>
  <si>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</si>
  <si>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</si>
  <si>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</si>
  <si>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</si>
  <si>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</si>
  <si>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</si>
  <si>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</si>
  <si>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</si>
  <si>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</si>
  <si>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</si>
  <si>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</si>
  <si>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</si>
  <si>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</si>
  <si>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</si>
  <si>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</si>
  <si>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</si>
  <si>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</si>
  <si>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</si>
  <si>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</si>
  <si>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</si>
  <si>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</si>
  <si>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</si>
  <si>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</si>
  <si>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</si>
  <si>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</si>
  <si>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</si>
  <si>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</si>
  <si>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</si>
  <si>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</si>
  <si>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</si>
  <si>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</si>
  <si>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</si>
  <si>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</si>
  <si>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</si>
  <si>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</si>
  <si>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</si>
  <si>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</si>
  <si>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</si>
  <si>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</si>
  <si>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</si>
  <si>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</si>
  <si>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</si>
  <si>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</si>
  <si>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</si>
  <si>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</si>
  <si>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</si>
  <si>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</si>
  <si>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</si>
  <si>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</si>
  <si>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</si>
  <si>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</si>
  <si>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</si>
  <si>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</si>
  <si>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</si>
  <si>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</si>
  <si>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</si>
  <si>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</si>
  <si>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</si>
  <si>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</si>
  <si>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</si>
  <si>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</si>
  <si>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</si>
  <si>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</si>
  <si>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</si>
  <si>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</si>
  <si>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</si>
  <si>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</si>
  <si>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</si>
  <si>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</si>
  <si>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</si>
  <si>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</si>
  <si>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</si>
  <si>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</si>
  <si>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</si>
  <si>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</si>
  <si>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</si>
  <si>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</si>
  <si>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</si>
  <si>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</si>
  <si>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</si>
  <si>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</si>
  <si>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</si>
  <si>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</si>
  <si>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</si>
  <si>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</si>
  <si>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</si>
  <si>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</si>
  <si>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</si>
  <si>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</si>
  <si>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</si>
  <si>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</si>
  <si>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</si>
  <si>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</si>
  <si>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</si>
  <si>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</si>
  <si>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</si>
  <si>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</si>
  <si>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</si>
  <si>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</si>
  <si>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</si>
  <si>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</si>
  <si>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</si>
  <si>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</si>
  <si>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</si>
  <si>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</si>
  <si>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</si>
  <si>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</si>
  <si>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</si>
  <si>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</si>
  <si>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</si>
  <si>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</si>
  <si>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</si>
  <si>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</si>
  <si>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</si>
  <si>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</si>
  <si>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</si>
  <si>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</si>
  <si>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</si>
  <si>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</si>
  <si>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</si>
  <si>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</si>
  <si>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</si>
  <si>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</si>
  <si>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</si>
  <si>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</si>
  <si>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</si>
  <si>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</si>
  <si>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</si>
  <si>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</si>
  <si>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</si>
  <si>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</si>
  <si>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</si>
  <si>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</si>
  <si>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</si>
  <si>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</si>
  <si>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</si>
  <si>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</si>
  <si>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</si>
  <si>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</si>
  <si>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</si>
  <si>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</si>
  <si>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</si>
  <si>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</si>
  <si>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</si>
  <si>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</si>
  <si>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</si>
  <si>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</si>
  <si>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</si>
  <si>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</si>
  <si>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</si>
  <si>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</si>
  <si>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</si>
  <si>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</si>
  <si>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</si>
  <si>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</si>
  <si>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</si>
  <si>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</si>
  <si>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</si>
  <si>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</si>
  <si>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</si>
  <si>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</si>
  <si>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</si>
  <si>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</si>
  <si>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</si>
  <si>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</si>
  <si>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</si>
  <si>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</si>
  <si>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</si>
  <si>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</si>
  <si>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</si>
  <si>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</si>
  <si>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</si>
  <si>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</si>
  <si>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</si>
  <si>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</si>
  <si>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</si>
  <si>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</si>
  <si>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</si>
  <si>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</si>
  <si>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</si>
  <si>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</si>
  <si>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</si>
  <si>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</si>
  <si>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</si>
  <si>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</si>
  <si>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</si>
  <si>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</si>
  <si>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</si>
  <si>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</si>
  <si>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</si>
  <si>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</si>
  <si>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</si>
  <si>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</si>
  <si>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</si>
  <si>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</si>
  <si>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</si>
  <si>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</si>
  <si>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</si>
  <si>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</si>
  <si>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</si>
  <si>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</si>
  <si>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</si>
  <si>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</si>
  <si>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</si>
  <si>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</si>
  <si>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</si>
  <si>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</si>
  <si>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</si>
  <si>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</si>
  <si>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</si>
  <si>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</si>
  <si>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</si>
  <si>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</si>
  <si>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</si>
  <si>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</si>
  <si>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</si>
  <si>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</si>
  <si>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</si>
  <si>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</si>
  <si>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</si>
  <si>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</si>
  <si>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</si>
  <si>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</si>
  <si>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</si>
  <si>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</si>
  <si>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</si>
  <si>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</si>
  <si>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</si>
  <si>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</si>
  <si>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</si>
  <si>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</si>
  <si>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</si>
  <si>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</si>
  <si>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</si>
  <si>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</si>
  <si>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</si>
  <si>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</si>
  <si>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</si>
  <si>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</si>
  <si>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</si>
  <si>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</si>
  <si>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</si>
  <si>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</si>
  <si>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</si>
  <si>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</si>
  <si>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</si>
  <si>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</si>
  <si>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</si>
  <si>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</si>
  <si>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</si>
  <si>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</si>
  <si>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</si>
  <si>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</si>
  <si>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</si>
  <si>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</si>
  <si>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</si>
  <si>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</si>
  <si>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</si>
  <si>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</si>
  <si>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</si>
  <si>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</si>
  <si>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</si>
  <si>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</si>
  <si>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</si>
  <si>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</si>
  <si>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</si>
  <si>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</si>
  <si>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</si>
  <si>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</si>
  <si>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</si>
  <si>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</si>
  <si>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</si>
  <si>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</si>
  <si>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</si>
  <si>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</si>
  <si>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</si>
  <si>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</si>
  <si>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</si>
  <si>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</si>
  <si>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</si>
  <si>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</si>
  <si>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</si>
  <si>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</si>
  <si>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</si>
  <si>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</si>
  <si>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</si>
  <si>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</si>
  <si>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</si>
  <si>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</si>
  <si>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</si>
  <si>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</si>
  <si>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</si>
  <si>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</si>
  <si>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</si>
  <si>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</si>
  <si>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</si>
  <si>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</si>
  <si>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</si>
  <si>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</si>
  <si>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</si>
  <si>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</si>
  <si>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</si>
  <si>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</si>
  <si>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</si>
  <si>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</si>
  <si>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</si>
  <si>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</si>
  <si>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</si>
  <si>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</si>
  <si>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</si>
  <si>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</si>
  <si>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</si>
  <si>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</si>
  <si>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</si>
  <si>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</si>
  <si>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</si>
  <si>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</si>
  <si>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</si>
  <si>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</si>
  <si>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</si>
  <si>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</si>
  <si>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</si>
  <si>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</si>
  <si>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</si>
  <si>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</si>
  <si>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</si>
  <si>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</si>
  <si>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</si>
  <si>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</si>
  <si>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</si>
  <si>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</si>
  <si>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</si>
  <si>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</si>
  <si>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</si>
  <si>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</si>
  <si>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</si>
  <si>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</si>
  <si>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</si>
  <si>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</si>
  <si>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</si>
  <si>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</si>
  <si>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</si>
  <si>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</si>
  <si>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</si>
  <si>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</si>
  <si>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</si>
  <si>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</si>
  <si>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</si>
  <si>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</si>
  <si>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</si>
  <si>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</si>
  <si>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</si>
  <si>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</si>
  <si>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</si>
  <si>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</si>
  <si>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</si>
  <si>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</si>
  <si>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</si>
  <si>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</si>
  <si>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</si>
  <si>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</si>
  <si>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</si>
  <si>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</si>
  <si>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</si>
  <si>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</si>
  <si>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</si>
  <si>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</si>
  <si>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</si>
  <si>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</si>
  <si>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</si>
  <si>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</si>
  <si>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</si>
  <si>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</si>
  <si>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</si>
  <si>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</si>
  <si>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</si>
  <si>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</si>
  <si>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</si>
  <si>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</si>
  <si>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</si>
  <si>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</si>
  <si>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</si>
  <si>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</si>
  <si>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</si>
  <si>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</si>
  <si>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</si>
  <si>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</si>
  <si>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</si>
  <si>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</si>
  <si>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</si>
  <si>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</si>
  <si>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</si>
  <si>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</si>
  <si>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</si>
  <si>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</si>
  <si>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</si>
  <si>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</si>
  <si>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</si>
  <si>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</si>
  <si>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</si>
  <si>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</si>
  <si>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</si>
  <si>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</si>
  <si>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</si>
  <si>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</si>
  <si>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</si>
  <si>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</si>
  <si>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</si>
  <si>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</si>
  <si>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</si>
  <si>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</si>
  <si>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</si>
  <si>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</si>
  <si>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</si>
  <si>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</si>
  <si>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</si>
  <si>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</si>
  <si>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</si>
  <si>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</si>
  <si>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</si>
  <si>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</si>
  <si>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</si>
  <si>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</si>
  <si>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</si>
  <si>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</si>
  <si>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</si>
  <si>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</si>
  <si>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</si>
  <si>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</si>
  <si>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</si>
  <si>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</si>
  <si>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</si>
  <si>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</si>
  <si>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</si>
  <si>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</si>
  <si>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</si>
  <si>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</si>
  <si>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</si>
  <si>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</si>
  <si>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</si>
  <si>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</si>
  <si>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</si>
  <si>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</si>
  <si>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</si>
  <si>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</si>
  <si>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</si>
  <si>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</si>
  <si>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</si>
  <si>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</si>
  <si>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</si>
  <si>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</si>
  <si>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</si>
  <si>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</si>
  <si>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</si>
  <si>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</si>
  <si>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</si>
  <si>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</si>
  <si>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</si>
  <si>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</si>
  <si>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</si>
  <si>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</si>
  <si>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</si>
  <si>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</si>
  <si>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</si>
  <si>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</si>
  <si>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</si>
  <si>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</si>
  <si>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</si>
  <si>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</si>
  <si>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</si>
  <si>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</si>
  <si>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</si>
  <si>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</si>
  <si>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</si>
  <si>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</si>
  <si>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</si>
  <si>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</si>
  <si>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</si>
  <si>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</si>
  <si>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</si>
  <si>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</si>
  <si>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</si>
  <si>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</si>
  <si>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</si>
  <si>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</si>
  <si>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</si>
  <si>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</si>
  <si>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</si>
  <si>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</si>
  <si>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</si>
  <si>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</si>
  <si>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</si>
  <si>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</si>
  <si>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</si>
  <si>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</si>
  <si>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</si>
  <si>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</si>
  <si>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</si>
  <si>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</si>
  <si>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</si>
  <si>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</si>
  <si>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</si>
  <si>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</si>
  <si>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</si>
  <si>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</si>
  <si>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</si>
  <si>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</si>
  <si>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</si>
  <si>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</si>
  <si>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</si>
  <si>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</si>
  <si>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</si>
  <si>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</si>
  <si>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</si>
  <si>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</si>
  <si>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</si>
  <si>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</si>
  <si>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</si>
  <si>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</si>
  <si>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</si>
  <si>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</si>
  <si>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</si>
  <si>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</si>
  <si>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</si>
  <si>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</si>
  <si>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</si>
  <si>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</si>
  <si>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</si>
  <si>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</si>
  <si>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</si>
  <si>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</si>
  <si>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</si>
  <si>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</si>
  <si>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</si>
  <si>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</si>
  <si>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</si>
  <si>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</si>
  <si>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</si>
  <si>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</si>
  <si>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</si>
  <si>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</si>
  <si>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</si>
  <si>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</si>
  <si>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</si>
  <si>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</si>
  <si>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</si>
  <si>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</si>
  <si>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</si>
  <si>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</si>
  <si>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</si>
  <si>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</si>
  <si>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</si>
  <si>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</si>
  <si>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</si>
  <si>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</si>
  <si>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</si>
  <si>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</si>
  <si>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</si>
  <si>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</si>
  <si>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</si>
  <si>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</si>
  <si>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</si>
  <si>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</si>
  <si>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</si>
  <si>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</si>
  <si>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</si>
  <si>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</si>
  <si>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</si>
  <si>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</si>
  <si>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</si>
  <si>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</si>
  <si>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</si>
  <si>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</si>
  <si>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</si>
  <si>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</si>
  <si>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</si>
  <si>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</si>
  <si>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</si>
  <si>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</si>
  <si>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</si>
  <si>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</si>
  <si>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</si>
  <si>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</si>
  <si>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</si>
  <si>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</si>
  <si>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</si>
  <si>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</si>
  <si>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</si>
  <si>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</si>
  <si>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</si>
  <si>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</si>
  <si>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</si>
  <si>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</si>
  <si>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</si>
  <si>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</si>
  <si>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</si>
  <si>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</si>
  <si>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</si>
  <si>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</si>
  <si>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</si>
  <si>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</si>
  <si>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</si>
  <si>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</si>
  <si>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</si>
  <si>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</si>
  <si>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</si>
  <si>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</si>
  <si>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</si>
  <si>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</si>
  <si>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</si>
  <si>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</si>
  <si>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</si>
  <si>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</si>
  <si>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</si>
  <si>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</si>
  <si>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</si>
  <si>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</si>
  <si>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</si>
  <si>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</si>
  <si>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</si>
  <si>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</si>
  <si>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</si>
  <si>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</si>
  <si>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</si>
  <si>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</si>
  <si>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</si>
  <si>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</si>
  <si>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</si>
  <si>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</si>
  <si>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</si>
  <si>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</si>
  <si>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</si>
  <si>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</si>
  <si>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</si>
  <si>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</si>
  <si>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</si>
  <si>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</si>
  <si>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</si>
  <si>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</si>
  <si>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</si>
  <si>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</si>
  <si>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</si>
  <si>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</si>
  <si>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</si>
  <si>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</si>
  <si>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</si>
  <si>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</si>
  <si>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</si>
  <si>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</si>
  <si>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</si>
  <si>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</si>
  <si>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</si>
  <si>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</si>
  <si>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</si>
  <si>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</si>
  <si>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</si>
  <si>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</si>
  <si>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</si>
  <si>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</si>
  <si>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</si>
  <si>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</si>
  <si>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</si>
  <si>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</si>
  <si>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</si>
  <si>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</si>
  <si>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</si>
  <si>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</si>
  <si>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</si>
  <si>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</si>
  <si>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</si>
  <si>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</si>
  <si>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</si>
  <si>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</si>
  <si>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</si>
  <si>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</si>
  <si>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</si>
  <si>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</si>
  <si>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</si>
  <si>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</si>
  <si>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</si>
  <si>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</si>
  <si>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</si>
  <si>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</si>
  <si>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</si>
  <si>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</si>
  <si>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</si>
  <si>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</si>
  <si>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</si>
  <si>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</si>
  <si>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</si>
  <si>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</si>
  <si>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</si>
  <si>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</si>
  <si>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</si>
  <si>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</si>
  <si>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</si>
  <si>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</si>
  <si>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</si>
  <si>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</si>
  <si>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</si>
  <si>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</si>
  <si>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</si>
  <si>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</si>
  <si>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</si>
  <si>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</si>
  <si>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</si>
  <si>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</si>
  <si>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</si>
  <si>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</si>
  <si>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</si>
  <si>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</si>
  <si>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</si>
  <si>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</si>
  <si>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</si>
  <si>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</si>
  <si>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</si>
  <si>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</si>
  <si>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</si>
  <si>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</si>
  <si>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</si>
  <si>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</si>
  <si>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</si>
  <si>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</si>
  <si>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</si>
  <si>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</si>
  <si>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</si>
  <si>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</si>
  <si>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</si>
  <si>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</si>
  <si>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</si>
  <si>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</si>
  <si>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</si>
  <si>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</si>
  <si>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</si>
  <si>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</si>
  <si>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</si>
  <si>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</si>
  <si>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</si>
  <si>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</si>
  <si>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</si>
  <si>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</si>
  <si>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</si>
  <si>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</si>
  <si>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</si>
  <si>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</si>
  <si>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</si>
  <si>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</si>
  <si>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</si>
  <si>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</si>
  <si>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</si>
  <si>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</si>
  <si>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</si>
  <si>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</si>
  <si>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</si>
  <si>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</si>
  <si>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</si>
  <si>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</si>
  <si>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</si>
  <si>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</si>
  <si>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</si>
  <si>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</si>
  <si>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</si>
  <si>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</si>
  <si>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</si>
  <si>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</si>
  <si>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</si>
  <si>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</si>
  <si>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</si>
  <si>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</si>
  <si>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</si>
  <si>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</si>
  <si>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</si>
  <si>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</si>
  <si>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</si>
  <si>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</si>
  <si>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</si>
  <si>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</si>
  <si>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</si>
  <si>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</si>
  <si>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</si>
  <si>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</si>
  <si>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</si>
  <si>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</si>
  <si>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</si>
  <si>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</si>
  <si>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</si>
  <si>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</si>
  <si>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</si>
  <si>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</si>
  <si>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</si>
  <si>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</si>
  <si>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</si>
  <si>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</si>
  <si>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</si>
  <si>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</si>
  <si>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</si>
  <si>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</si>
  <si>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</si>
  <si>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</si>
  <si>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</si>
  <si>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</si>
  <si>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</si>
  <si>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</si>
  <si>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</si>
  <si>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</si>
  <si>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</si>
  <si>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</si>
  <si>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</si>
  <si>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</si>
  <si>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</si>
  <si>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</si>
  <si>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</si>
  <si>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</si>
  <si>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</si>
  <si>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</si>
  <si>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</si>
  <si>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</si>
  <si>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</si>
  <si>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</si>
  <si>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</si>
  <si>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</si>
  <si>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</si>
  <si>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</si>
  <si>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</si>
  <si>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</si>
  <si>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</si>
  <si>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</si>
  <si>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</si>
  <si>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</si>
  <si>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</si>
  <si>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</si>
  <si>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</si>
  <si>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</si>
  <si>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</si>
  <si>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</si>
  <si>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</si>
  <si>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</si>
  <si>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</si>
  <si>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</si>
  <si>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</si>
  <si>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</si>
  <si>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</si>
  <si>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</si>
  <si>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</si>
  <si>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</si>
  <si>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</si>
  <si>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</si>
  <si>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</si>
  <si>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</si>
  <si>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</si>
  <si>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</si>
  <si>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</si>
  <si>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</si>
  <si>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</si>
  <si>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</si>
  <si>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</si>
  <si>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</si>
  <si>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</si>
  <si>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</si>
  <si>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</si>
  <si>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</si>
  <si>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</si>
  <si>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</si>
  <si>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</si>
  <si>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</si>
  <si>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</si>
  <si>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</si>
  <si>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</si>
  <si>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</si>
  <si>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</si>
  <si>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</si>
  <si>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</si>
  <si>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</si>
  <si>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</si>
  <si>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</si>
  <si>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</si>
  <si>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</si>
  <si>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</si>
  <si>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</si>
  <si>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</si>
  <si>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</si>
  <si>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</si>
  <si>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</si>
  <si>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</si>
  <si>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</si>
  <si>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</si>
  <si>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</si>
  <si>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</si>
  <si>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</si>
  <si>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</si>
  <si>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</si>
  <si>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</si>
  <si>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</si>
  <si>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</si>
  <si>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</si>
  <si>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</si>
  <si>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</si>
  <si>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</si>
  <si>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</si>
  <si>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</si>
  <si>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</si>
  <si>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</si>
  <si>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</si>
  <si>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</si>
  <si>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</si>
  <si>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</si>
  <si>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</si>
  <si>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</si>
  <si>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</si>
  <si>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</si>
  <si>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</si>
  <si>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</si>
  <si>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</si>
  <si>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</si>
  <si>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</si>
  <si>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</si>
  <si>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</si>
  <si>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</si>
  <si>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</si>
  <si>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</si>
  <si>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</si>
  <si>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</si>
  <si>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</si>
  <si>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</si>
  <si>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</si>
  <si>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</si>
  <si>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</si>
  <si>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</si>
  <si>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</si>
  <si>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</si>
  <si>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</si>
  <si>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</si>
  <si>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</si>
  <si>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</si>
  <si>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</si>
  <si>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</si>
  <si>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</si>
  <si>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</si>
  <si>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</si>
  <si>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</si>
  <si>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</si>
  <si>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</si>
  <si>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</si>
  <si>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</si>
  <si>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</si>
  <si>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</si>
  <si>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</si>
  <si>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</si>
  <si>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</si>
  <si>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</si>
  <si>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</si>
  <si>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</si>
  <si>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</si>
  <si>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</si>
  <si>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</si>
  <si>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</si>
  <si>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</si>
  <si>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</si>
  <si>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</si>
  <si>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</si>
  <si>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</si>
  <si>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</si>
  <si>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</si>
  <si>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</si>
  <si>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</si>
  <si>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</si>
  <si>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</si>
  <si>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</si>
  <si>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</si>
  <si>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</si>
  <si>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</si>
  <si>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</si>
  <si>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</si>
  <si>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</si>
  <si>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</si>
  <si>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</si>
  <si>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</si>
  <si>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</si>
  <si>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</si>
  <si>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</si>
  <si>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</si>
  <si>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</si>
  <si>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</si>
  <si>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</si>
  <si>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</si>
  <si>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</si>
  <si>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</si>
  <si>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</si>
  <si>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</si>
  <si>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</si>
  <si>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</si>
  <si>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</si>
  <si>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</si>
  <si>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</si>
  <si>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</si>
  <si>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</si>
  <si>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</si>
  <si>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</si>
  <si>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</si>
  <si>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</si>
  <si>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</si>
  <si>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</si>
  <si>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</si>
  <si>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</si>
  <si>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</si>
  <si>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</si>
  <si>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</si>
  <si>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</si>
  <si>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</si>
  <si>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</si>
  <si>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</si>
  <si>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</si>
  <si>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</si>
  <si>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</si>
  <si>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</si>
  <si>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</si>
  <si>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</si>
  <si>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</si>
  <si>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</si>
  <si>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</si>
  <si>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</si>
  <si>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</si>
  <si>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</si>
  <si>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</si>
  <si>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</si>
  <si>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</si>
  <si>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</si>
  <si>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</si>
  <si>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</si>
  <si>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</si>
  <si>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</si>
  <si>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</si>
  <si>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</si>
  <si>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</si>
  <si>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</si>
  <si>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</si>
  <si>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</si>
  <si>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</si>
  <si>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</si>
  <si>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</si>
  <si>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</si>
  <si>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</si>
  <si>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</si>
  <si>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</si>
  <si>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</si>
  <si>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</si>
  <si>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</si>
  <si>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</si>
  <si>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</si>
  <si>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</si>
  <si>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</si>
  <si>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</si>
  <si>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</si>
  <si>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</si>
  <si>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</si>
  <si>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</si>
  <si>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</si>
  <si>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</si>
  <si>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</si>
  <si>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</si>
  <si>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</si>
  <si>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</si>
  <si>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</si>
  <si>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</si>
  <si>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</si>
  <si>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</si>
  <si>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</si>
  <si>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</si>
  <si>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</si>
  <si>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</si>
  <si>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</si>
  <si>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</si>
  <si>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</si>
  <si>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</si>
  <si>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</si>
  <si>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</si>
  <si>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</si>
  <si>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</si>
  <si>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</si>
  <si>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</si>
  <si>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</si>
  <si>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</si>
  <si>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</si>
  <si>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</si>
  <si>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</si>
  <si>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</si>
  <si>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</si>
  <si>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</si>
  <si>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</si>
  <si>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</si>
  <si>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</si>
  <si>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</si>
  <si>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</si>
  <si>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</si>
  <si>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</si>
  <si>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</si>
  <si>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</si>
  <si>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</si>
  <si>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</si>
  <si>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</si>
  <si>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</si>
  <si>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</si>
  <si>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</si>
  <si>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</si>
  <si>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</si>
  <si>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</si>
  <si>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</si>
  <si>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</si>
  <si>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</si>
  <si>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</si>
  <si>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</si>
  <si>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</si>
  <si>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</si>
  <si>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</si>
  <si>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</si>
  <si>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</si>
  <si>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</si>
  <si>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</si>
  <si>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</si>
  <si>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</si>
  <si>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</si>
  <si>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</si>
  <si>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</si>
  <si>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</si>
  <si>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</si>
  <si>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</si>
  <si>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</si>
  <si>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</si>
  <si>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</si>
  <si>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</si>
  <si>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</si>
  <si>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</si>
  <si>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</si>
  <si>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</si>
  <si>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</si>
  <si>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</si>
  <si>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</si>
  <si>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</si>
  <si>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</si>
  <si>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</si>
  <si>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</si>
  <si>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</si>
  <si>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</si>
  <si>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</si>
  <si>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</si>
  <si>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</si>
  <si>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</si>
  <si>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</si>
  <si>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</si>
  <si>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</si>
  <si>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</si>
  <si>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</si>
  <si>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</si>
  <si>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</si>
  <si>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</si>
  <si>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</si>
  <si>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</si>
  <si>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</si>
  <si>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</si>
  <si>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</si>
  <si>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</si>
  <si>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</si>
  <si>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</si>
  <si>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</si>
  <si>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</si>
  <si>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</si>
  <si>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</si>
  <si>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</si>
  <si>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</si>
  <si>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</si>
  <si>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</si>
  <si>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</si>
  <si>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</si>
  <si>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</si>
  <si>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</si>
  <si>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</si>
  <si>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</si>
  <si>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</si>
  <si>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</si>
  <si>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</si>
  <si>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</si>
  <si>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</si>
  <si>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</si>
  <si>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</si>
  <si>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</si>
  <si>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</si>
  <si>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</si>
  <si>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</si>
  <si>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</si>
  <si>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</si>
  <si>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</si>
  <si>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</si>
  <si>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</si>
  <si>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</si>
  <si>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</si>
  <si>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</si>
  <si>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</si>
  <si>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</si>
  <si>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</si>
  <si>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</si>
  <si>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</si>
  <si>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</si>
  <si>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</si>
  <si>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</si>
  <si>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</si>
  <si>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</si>
  <si>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</si>
  <si>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</si>
  <si>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</si>
  <si>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</si>
  <si>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</si>
  <si>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</si>
  <si>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</si>
  <si>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</si>
  <si>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</si>
  <si>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</si>
  <si>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</si>
  <si>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</si>
  <si>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</si>
  <si>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</si>
  <si>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</si>
  <si>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</si>
  <si>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</si>
  <si>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</si>
  <si>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</si>
  <si>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</si>
  <si>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</si>
  <si>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</si>
  <si>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</si>
  <si>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</si>
  <si>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</si>
  <si>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</si>
  <si>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</si>
  <si>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</si>
  <si>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</si>
  <si>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</si>
  <si>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</si>
  <si>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</si>
  <si>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</si>
  <si>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</si>
  <si>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</si>
  <si>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</si>
  <si>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</si>
  <si>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</si>
  <si>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</si>
  <si>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</si>
  <si>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</si>
  <si>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</si>
  <si>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</si>
  <si>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</si>
  <si>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</si>
  <si>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</si>
  <si>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</si>
  <si>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</si>
  <si>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</si>
  <si>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</si>
  <si>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</si>
  <si>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</si>
  <si>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</si>
  <si>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</si>
  <si>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</si>
  <si>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</si>
  <si>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</si>
  <si>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</si>
  <si>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</si>
  <si>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</si>
  <si>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</si>
  <si>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</si>
  <si>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</si>
  <si>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</si>
  <si>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</si>
  <si>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</si>
  <si>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</si>
  <si>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</si>
  <si>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</si>
  <si>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</si>
  <si>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</si>
  <si>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</si>
  <si>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</si>
  <si>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</si>
  <si>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</si>
  <si>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</si>
  <si>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</si>
  <si>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</si>
  <si>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</si>
  <si>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</si>
  <si>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</si>
  <si>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</si>
  <si>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</si>
  <si>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</si>
  <si>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</si>
  <si>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</si>
  <si>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</si>
  <si>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</si>
  <si>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</si>
  <si>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</si>
  <si>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</si>
  <si>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</si>
  <si>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</si>
  <si>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</si>
  <si>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</si>
  <si>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</si>
  <si>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</si>
  <si>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</si>
  <si>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</si>
  <si>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</si>
  <si>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</si>
  <si>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</si>
  <si>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</si>
  <si>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</si>
  <si>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</si>
  <si>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</si>
  <si>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</si>
  <si>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</si>
  <si>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</si>
  <si>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</si>
  <si>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</si>
  <si>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</si>
  <si>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</si>
  <si>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</si>
  <si>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</si>
  <si>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</si>
  <si>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</si>
  <si>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</si>
  <si>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</si>
  <si>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</si>
  <si>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</si>
  <si>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</si>
  <si>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</si>
  <si>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</si>
  <si>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</si>
  <si>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</si>
  <si>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</si>
  <si>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</si>
  <si>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</si>
  <si>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</si>
  <si>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</si>
  <si>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</si>
  <si>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</si>
  <si>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</si>
  <si>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</si>
  <si>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</si>
  <si>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</si>
  <si>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</si>
  <si>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</si>
  <si>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</si>
  <si>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</si>
  <si>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</si>
  <si>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</si>
  <si>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</si>
  <si>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</si>
  <si>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</si>
  <si>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</si>
  <si>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</si>
  <si>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</si>
  <si>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</si>
  <si>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</si>
  <si>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</si>
  <si>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</si>
  <si>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</si>
  <si>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</si>
  <si>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</si>
  <si>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</si>
  <si>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</si>
  <si>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</si>
  <si>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</si>
  <si>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</si>
  <si>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</si>
  <si>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</si>
  <si>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</si>
  <si>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</si>
  <si>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</si>
  <si>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</si>
  <si>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</si>
  <si>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</si>
  <si>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</si>
  <si>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</si>
  <si>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</si>
  <si>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</si>
  <si>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</si>
  <si>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</si>
  <si>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</si>
  <si>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</si>
  <si>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</si>
  <si>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</si>
  <si>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</si>
  <si>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</si>
  <si>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</si>
  <si>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</si>
  <si>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</si>
  <si>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</si>
  <si>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</si>
  <si>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</si>
  <si>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</si>
  <si>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</si>
  <si>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</si>
  <si>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</si>
  <si>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</si>
  <si>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</si>
  <si>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</si>
  <si>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</si>
  <si>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</si>
  <si>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</si>
  <si>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</si>
  <si>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</si>
  <si>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</si>
  <si>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</si>
  <si>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</si>
  <si>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</si>
  <si>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</si>
  <si>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</si>
  <si>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</si>
  <si>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</si>
  <si>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</si>
  <si>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</si>
  <si>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</si>
  <si>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</si>
  <si>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</si>
  <si>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</si>
  <si>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</si>
  <si>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</si>
  <si>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</si>
  <si>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</si>
  <si>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</si>
  <si>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</si>
  <si>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</si>
  <si>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</si>
  <si>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</si>
  <si>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</si>
  <si>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</si>
  <si>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</si>
  <si>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</si>
  <si>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</si>
  <si>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</si>
  <si>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</si>
  <si>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</si>
  <si>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</si>
  <si>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</si>
  <si>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</si>
  <si>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</si>
  <si>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</si>
  <si>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</si>
  <si>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</si>
  <si>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</si>
  <si>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</si>
  <si>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</si>
  <si>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</si>
  <si>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</si>
  <si>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</si>
  <si>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</si>
  <si>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</si>
  <si>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</si>
  <si>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</si>
  <si>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</si>
  <si>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</si>
  <si>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</si>
  <si>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</si>
  <si>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</si>
  <si>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</si>
  <si>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</si>
  <si>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</si>
  <si>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</si>
  <si>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</si>
  <si>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</si>
  <si>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</si>
  <si>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</si>
  <si>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</si>
  <si>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</si>
  <si>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</si>
  <si>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</si>
  <si>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</si>
  <si>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</si>
  <si>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</si>
  <si>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</si>
  <si>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</si>
  <si>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</si>
  <si>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</si>
  <si>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</si>
  <si>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</si>
  <si>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</si>
  <si>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</si>
  <si>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</si>
  <si>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</si>
  <si>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</si>
  <si>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</si>
  <si>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</si>
  <si>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</si>
  <si>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</si>
  <si>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</si>
  <si>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</si>
  <si>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</si>
  <si>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</si>
  <si>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</si>
  <si>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</si>
  <si>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</si>
  <si>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</si>
  <si>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</si>
  <si>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</si>
  <si>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</si>
  <si>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</si>
  <si>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</si>
  <si>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</si>
  <si>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</si>
  <si>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</si>
  <si>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</si>
  <si>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</si>
  <si>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</si>
  <si>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</si>
  <si>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</si>
  <si>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</si>
  <si>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</si>
  <si>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</si>
  <si>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</si>
  <si>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</si>
  <si>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</si>
  <si>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</si>
  <si>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</si>
  <si>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</si>
  <si>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</si>
  <si>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</si>
  <si>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</si>
  <si>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</si>
  <si>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</si>
  <si>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</si>
  <si>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</si>
  <si>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</si>
  <si>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</si>
  <si>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</si>
  <si>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</si>
  <si>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</si>
  <si>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</si>
  <si>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</si>
  <si>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</si>
  <si>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</si>
  <si>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</si>
  <si>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</si>
  <si>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</si>
  <si>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</si>
  <si>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</si>
  <si>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</si>
  <si>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</si>
  <si>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</si>
  <si>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</si>
  <si>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</si>
  <si>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</si>
  <si>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</si>
  <si>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</si>
  <si>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</si>
  <si>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</si>
  <si>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</si>
  <si>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</si>
  <si>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</si>
  <si>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</si>
  <si>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</si>
  <si>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</si>
  <si>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</si>
  <si>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</si>
  <si>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</si>
  <si>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</si>
  <si>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</si>
  <si>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</si>
  <si>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</si>
  <si>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</si>
  <si>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</si>
  <si>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</si>
  <si>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</si>
  <si>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</si>
  <si>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</si>
  <si>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</si>
  <si>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</si>
  <si>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</si>
  <si>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</si>
  <si>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</si>
  <si>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</si>
  <si>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</si>
  <si>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</si>
  <si>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</si>
  <si>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</si>
  <si>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</si>
  <si>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</si>
  <si>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</si>
  <si>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</si>
  <si>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</si>
  <si>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</si>
  <si>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</si>
  <si>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</si>
  <si>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</si>
  <si>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</si>
  <si>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</si>
  <si>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</si>
  <si>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</si>
  <si>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</si>
  <si>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</si>
  <si>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</si>
  <si>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</si>
  <si>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</si>
  <si>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</si>
  <si>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</si>
  <si>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</si>
  <si>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</si>
  <si>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</si>
  <si>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</si>
  <si>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</si>
  <si>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</si>
  <si>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</si>
  <si>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</si>
  <si>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</si>
  <si>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</si>
  <si>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</si>
  <si>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</si>
  <si>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</si>
  <si>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</si>
  <si>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</si>
  <si>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</si>
  <si>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</si>
  <si>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</si>
  <si>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</si>
  <si>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</si>
  <si>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</si>
  <si>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</si>
  <si>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</si>
  <si>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</si>
  <si>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</si>
  <si>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</si>
  <si>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</si>
  <si>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</si>
  <si>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</si>
  <si>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</si>
  <si>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</si>
  <si>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</si>
  <si>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</si>
  <si>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</si>
  <si>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</si>
  <si>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</si>
  <si>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</si>
  <si>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</si>
  <si>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</si>
  <si>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</si>
  <si>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</si>
  <si>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</si>
  <si>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</si>
  <si>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</si>
  <si>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</si>
  <si>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</si>
  <si>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</si>
  <si>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</si>
  <si>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</si>
  <si>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</si>
  <si>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</si>
  <si>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</si>
  <si>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</si>
  <si>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</si>
  <si>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</si>
  <si>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</si>
  <si>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</si>
  <si>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</si>
  <si>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</si>
  <si>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</si>
  <si>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</si>
  <si>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</si>
  <si>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</si>
  <si>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</si>
  <si>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</si>
  <si>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</si>
  <si>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</si>
  <si>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</si>
  <si>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</si>
  <si>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</si>
  <si>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</si>
  <si>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</si>
  <si>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</si>
  <si>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</si>
  <si>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</si>
  <si>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</si>
  <si>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</si>
  <si>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</si>
  <si>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</si>
  <si>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</si>
  <si>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</si>
  <si>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</si>
  <si>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</si>
  <si>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</si>
  <si>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</si>
  <si>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</si>
  <si>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</si>
  <si>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</si>
  <si>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</si>
  <si>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</si>
  <si>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</si>
  <si>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</si>
  <si>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</si>
  <si>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</si>
  <si>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</si>
  <si>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</si>
  <si>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</si>
  <si>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</si>
  <si>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</si>
  <si>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</si>
  <si>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</si>
  <si>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</si>
  <si>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</si>
  <si>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</si>
  <si>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</si>
  <si>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</si>
  <si>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</si>
  <si>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</si>
  <si>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</si>
  <si>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</si>
  <si>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</si>
  <si>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</si>
  <si>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</si>
  <si>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</si>
  <si>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</si>
  <si>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</si>
  <si>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</si>
  <si>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</si>
  <si>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</si>
  <si>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</si>
  <si>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</si>
  <si>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</si>
  <si>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</si>
  <si>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</si>
  <si>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</si>
  <si>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</si>
  <si>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</si>
  <si>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</si>
  <si>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</si>
  <si>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</si>
  <si>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</si>
  <si>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</si>
  <si>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</si>
  <si>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</si>
  <si>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</si>
  <si>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</si>
  <si>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</si>
  <si>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</si>
  <si>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</si>
  <si>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</si>
  <si>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</si>
  <si>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</si>
  <si>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</si>
  <si>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</si>
  <si>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</si>
  <si>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</si>
  <si>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</si>
  <si>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</si>
  <si>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</si>
  <si>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</si>
  <si>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</si>
  <si>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</si>
  <si>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</si>
  <si>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</si>
  <si>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</si>
  <si>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</si>
  <si>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</si>
  <si>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</si>
  <si>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</si>
  <si>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</si>
  <si>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</si>
  <si>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</si>
  <si>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</si>
  <si>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</si>
  <si>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</si>
  <si>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</si>
  <si>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</si>
  <si>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</si>
  <si>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</si>
  <si>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</si>
  <si>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</si>
  <si>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</si>
  <si>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</si>
  <si>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</si>
  <si>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</si>
  <si>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</si>
  <si>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</si>
  <si>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</si>
  <si>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</si>
  <si>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</si>
  <si>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</si>
  <si>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</si>
  <si>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</si>
  <si>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</si>
  <si>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</si>
  <si>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</si>
  <si>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</si>
  <si>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</si>
  <si>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</si>
  <si>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</si>
  <si>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</si>
  <si>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</si>
  <si>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</si>
  <si>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</si>
  <si>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</si>
  <si>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</si>
  <si>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</si>
  <si>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</si>
  <si>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</si>
  <si>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</si>
  <si>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</si>
  <si>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</si>
  <si>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</si>
  <si>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</si>
  <si>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</si>
  <si>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</si>
  <si>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</si>
  <si>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</si>
  <si>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</si>
  <si>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</si>
  <si>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</si>
  <si>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</si>
  <si>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</si>
  <si>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</si>
  <si>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</si>
  <si>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</si>
  <si>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</si>
  <si>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</si>
  <si>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</si>
  <si>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</si>
  <si>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</si>
  <si>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</si>
  <si>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</si>
  <si>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</si>
  <si>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</si>
  <si>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</si>
  <si>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</si>
  <si>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</si>
  <si>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</si>
  <si>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</si>
  <si>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</si>
  <si>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</si>
  <si>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</si>
  <si>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</si>
  <si>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</si>
  <si>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</si>
  <si>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</si>
  <si>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</si>
  <si>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</si>
  <si>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</si>
  <si>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</si>
  <si>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</si>
  <si>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</si>
  <si>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</si>
  <si>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</si>
  <si>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</si>
  <si>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</si>
  <si>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</si>
  <si>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</si>
  <si>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</si>
  <si>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</si>
  <si>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</si>
  <si>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</si>
  <si>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</si>
  <si>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</si>
  <si>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</si>
  <si>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</si>
  <si>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</si>
  <si>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</si>
  <si>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</si>
  <si>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</si>
  <si>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</si>
  <si>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</si>
  <si>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</si>
  <si>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</si>
  <si>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</si>
  <si>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</si>
  <si>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</si>
  <si>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</si>
  <si>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</si>
  <si>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</si>
  <si>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</si>
  <si>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</si>
  <si>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</si>
  <si>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</si>
  <si>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</si>
  <si>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</si>
  <si>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</si>
  <si>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</si>
  <si>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</si>
  <si>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</si>
  <si>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</si>
  <si>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</si>
  <si>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</si>
  <si>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</si>
  <si>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</si>
  <si>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</si>
  <si>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</si>
  <si>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</si>
  <si>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</si>
  <si>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</si>
  <si>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</si>
  <si>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</si>
  <si>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</si>
  <si>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</si>
  <si>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</si>
  <si>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</si>
  <si>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</si>
  <si>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</si>
  <si>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</si>
  <si>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</si>
  <si>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</si>
  <si>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</si>
  <si>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</si>
  <si>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</si>
  <si>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</si>
  <si>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</si>
  <si>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</si>
  <si>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</si>
  <si>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</si>
  <si>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</si>
  <si>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</si>
  <si>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</si>
  <si>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</si>
  <si>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</si>
  <si>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</si>
  <si>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</si>
  <si>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</si>
  <si>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</si>
  <si>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</si>
  <si>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</si>
  <si>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</si>
  <si>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</si>
  <si>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</si>
  <si>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</si>
  <si>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</si>
  <si>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</si>
  <si>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</si>
  <si>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</si>
  <si>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</si>
  <si>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</si>
  <si>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</si>
  <si>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</si>
  <si>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</si>
  <si>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</si>
  <si>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</si>
  <si>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</si>
  <si>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</si>
  <si>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</si>
  <si>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</si>
  <si>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</si>
  <si>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</si>
  <si>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</si>
  <si>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</si>
  <si>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</si>
  <si>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</si>
  <si>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</si>
  <si>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</si>
  <si>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</si>
  <si>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</si>
  <si>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</si>
  <si>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</si>
  <si>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</si>
  <si>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</si>
  <si>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</si>
  <si>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</si>
  <si>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</si>
  <si>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</si>
  <si>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</si>
  <si>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</si>
  <si>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</si>
  <si>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</si>
  <si>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</si>
  <si>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</si>
  <si>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</si>
  <si>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</si>
  <si>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</si>
  <si>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</si>
  <si>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</si>
  <si>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</si>
  <si>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</si>
  <si>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</si>
  <si>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</si>
  <si>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</si>
  <si>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</si>
  <si>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</si>
  <si>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</si>
  <si>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</si>
  <si>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</si>
  <si>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</si>
  <si>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</si>
  <si>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</si>
  <si>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</si>
  <si>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</si>
  <si>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</si>
  <si>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</si>
  <si>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</si>
  <si>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</si>
  <si>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</si>
  <si>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</si>
  <si>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</si>
  <si>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</si>
  <si>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</si>
  <si>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</si>
  <si>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</si>
  <si>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</si>
  <si>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</si>
  <si>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</si>
  <si>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</si>
  <si>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</si>
  <si>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</si>
  <si>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</si>
  <si>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</si>
  <si>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</si>
  <si>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</si>
  <si>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</si>
  <si>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</si>
  <si>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</si>
  <si>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</si>
  <si>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</si>
  <si>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</si>
  <si>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</si>
  <si>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</si>
  <si>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</si>
  <si>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</si>
  <si>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</si>
  <si>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</si>
  <si>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</si>
  <si>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</si>
  <si>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</si>
  <si>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</si>
  <si>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</si>
  <si>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</si>
  <si>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</si>
  <si>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</si>
  <si>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</si>
  <si>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</si>
  <si>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</si>
  <si>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</si>
  <si>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</si>
  <si>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</si>
  <si>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</si>
  <si>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</si>
  <si>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</si>
  <si>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</si>
  <si>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</si>
  <si>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</si>
  <si>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</si>
  <si>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</si>
  <si>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</si>
  <si>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</si>
  <si>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</si>
  <si>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</si>
  <si>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</si>
  <si>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</si>
  <si>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</si>
  <si>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</si>
  <si>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</si>
  <si>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</si>
  <si>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</si>
  <si>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</si>
  <si>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</si>
  <si>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</si>
  <si>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</si>
  <si>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</si>
  <si>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</si>
  <si>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</si>
  <si>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</si>
  <si>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</si>
  <si>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</si>
  <si>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</si>
  <si>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</si>
  <si>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</si>
  <si>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</si>
  <si>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</si>
  <si>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</si>
  <si>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</si>
  <si>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</si>
  <si>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</si>
  <si>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</si>
  <si>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</si>
  <si>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</si>
  <si>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</si>
  <si>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</si>
  <si>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</si>
  <si>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</si>
  <si>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</si>
  <si>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</si>
  <si>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</si>
  <si>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</si>
  <si>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</si>
  <si>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</si>
  <si>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</si>
  <si>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</si>
  <si>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</si>
  <si>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</si>
  <si>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</si>
  <si>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</si>
  <si>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</si>
  <si>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</si>
  <si>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</si>
  <si>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</si>
  <si>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</si>
  <si>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</si>
  <si>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</si>
  <si>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</si>
  <si>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</si>
  <si>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</si>
  <si>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</si>
  <si>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</si>
  <si>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</si>
  <si>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</si>
  <si>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</si>
  <si>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</si>
  <si>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</si>
  <si>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</si>
  <si>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</si>
  <si>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</si>
  <si>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</si>
  <si>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</si>
  <si>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</si>
  <si>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</si>
  <si>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</si>
  <si>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</si>
  <si>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</si>
  <si>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</si>
  <si>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</si>
  <si>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</si>
  <si>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</si>
  <si>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</si>
  <si>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</si>
  <si>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</si>
  <si>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</si>
  <si>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</si>
  <si>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</si>
  <si>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</si>
  <si>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</si>
  <si>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</si>
  <si>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</si>
  <si>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</si>
  <si>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</si>
  <si>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</si>
  <si>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</si>
  <si>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</si>
  <si>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</si>
  <si>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</si>
  <si>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</si>
  <si>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</si>
  <si>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</si>
  <si>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</si>
  <si>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</si>
  <si>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</si>
  <si>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</si>
  <si>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</si>
  <si>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</si>
  <si>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</si>
  <si>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</si>
  <si>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</si>
  <si>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</si>
  <si>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</si>
  <si>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</si>
  <si>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</si>
  <si>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</si>
  <si>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</si>
  <si>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</si>
  <si>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</si>
  <si>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</si>
  <si>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</si>
  <si>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</si>
  <si>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</si>
  <si>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</si>
  <si>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</si>
  <si>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</si>
  <si>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</si>
  <si>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</si>
  <si>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</si>
  <si>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</si>
  <si>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</si>
  <si>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</si>
  <si>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</si>
  <si>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</si>
  <si>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</si>
  <si>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</si>
  <si>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</si>
  <si>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</si>
  <si>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</si>
  <si>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</si>
  <si>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</si>
  <si>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</si>
  <si>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</si>
  <si>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</si>
  <si>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</si>
  <si>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</si>
  <si>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</si>
  <si>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</si>
  <si>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</si>
  <si>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</si>
  <si>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</si>
  <si>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</si>
  <si>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</si>
  <si>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</si>
  <si>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</si>
  <si>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</si>
  <si>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</si>
  <si>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</si>
  <si>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</si>
  <si>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</si>
  <si>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</si>
  <si>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</si>
  <si>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</si>
  <si>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</si>
  <si>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</si>
  <si>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</si>
  <si>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</si>
  <si>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</si>
  <si>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</si>
  <si>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</si>
  <si>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</si>
  <si>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</si>
  <si>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</si>
  <si>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</si>
  <si>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</si>
  <si>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</si>
  <si>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</si>
  <si>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</si>
  <si>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</si>
  <si>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</si>
  <si>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</si>
  <si>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</si>
  <si>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</si>
  <si>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</si>
  <si>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</si>
  <si>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</si>
  <si>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</si>
  <si>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</si>
  <si>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</si>
  <si>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</si>
  <si>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</si>
  <si>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</si>
  <si>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</si>
  <si>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</si>
  <si>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</si>
  <si>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</si>
  <si>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</si>
  <si>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</si>
  <si>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</si>
  <si>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</si>
  <si>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</si>
  <si>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</si>
  <si>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</si>
  <si>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</si>
  <si>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</si>
  <si>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</si>
  <si>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</si>
  <si>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</si>
  <si>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</si>
  <si>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</si>
  <si>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</si>
  <si>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</si>
  <si>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</si>
  <si>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</si>
  <si>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</si>
  <si>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</si>
  <si>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</si>
  <si>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</si>
  <si>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</si>
  <si>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</si>
  <si>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</si>
  <si>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</si>
  <si>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</si>
  <si>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</si>
  <si>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</si>
  <si>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</si>
  <si>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</si>
  <si>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</si>
  <si>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</si>
  <si>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</si>
  <si>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</si>
  <si>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</si>
  <si>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</si>
  <si>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</si>
  <si>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</si>
  <si>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</si>
  <si>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</si>
  <si>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</si>
  <si>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</si>
  <si>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</si>
  <si>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</si>
  <si>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</si>
  <si>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</si>
  <si>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</si>
  <si>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</si>
  <si>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</si>
  <si>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</si>
  <si>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</si>
  <si>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</si>
  <si>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</si>
  <si>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</si>
  <si>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</si>
  <si>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</si>
  <si>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</si>
  <si>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</si>
  <si>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</si>
  <si>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</si>
  <si>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</si>
  <si>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</si>
  <si>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</si>
  <si>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</si>
  <si>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</si>
  <si>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</si>
  <si>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</si>
  <si>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</si>
  <si>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</si>
  <si>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</si>
  <si>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</si>
  <si>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</si>
  <si>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</si>
  <si>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</si>
  <si>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</si>
  <si>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</si>
  <si>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</si>
  <si>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</si>
  <si>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</si>
  <si>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</si>
  <si>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</si>
  <si>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</si>
  <si>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</si>
  <si>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</si>
  <si>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</si>
  <si>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</si>
  <si>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</si>
  <si>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</si>
  <si>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</si>
  <si>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</si>
  <si>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</si>
  <si>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</si>
  <si>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</si>
  <si>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</si>
  <si>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</si>
  <si>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</si>
  <si>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</si>
  <si>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</si>
  <si>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</si>
  <si>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</si>
  <si>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</si>
  <si>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</si>
  <si>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</si>
  <si>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</si>
  <si>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</si>
  <si>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</si>
  <si>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</si>
  <si>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</si>
  <si>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</si>
  <si>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</si>
  <si>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</si>
  <si>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</si>
  <si>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</si>
  <si>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</si>
  <si>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</si>
  <si>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</si>
  <si>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</si>
  <si>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</si>
  <si>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</si>
  <si>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</si>
  <si>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</si>
  <si>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</si>
  <si>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</si>
  <si>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</si>
  <si>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</si>
  <si>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</si>
  <si>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</si>
  <si>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</si>
  <si>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</si>
  <si>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</si>
  <si>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</si>
  <si>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</si>
  <si>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</si>
  <si>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</si>
  <si>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</si>
  <si>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</si>
  <si>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</si>
  <si>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</si>
  <si>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</si>
  <si>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</si>
  <si>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</si>
  <si>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</si>
  <si>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</si>
  <si>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</si>
  <si>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</si>
  <si>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</si>
  <si>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</si>
  <si>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</si>
  <si>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</si>
  <si>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</si>
  <si>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</si>
  <si>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</si>
  <si>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</si>
  <si>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</si>
  <si>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</si>
  <si>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</si>
  <si>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</si>
  <si>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</si>
  <si>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</si>
  <si>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</si>
  <si>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</si>
  <si>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</si>
  <si>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</si>
  <si>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</si>
  <si>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</si>
  <si>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</si>
  <si>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</si>
  <si>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</si>
  <si>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</si>
  <si>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</si>
  <si>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</si>
  <si>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</si>
  <si>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</si>
  <si>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</si>
  <si>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</si>
  <si>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</si>
  <si>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</si>
  <si>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</si>
  <si>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</si>
  <si>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</si>
  <si>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</si>
  <si>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</si>
  <si>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</si>
  <si>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</si>
  <si>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</si>
  <si>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</si>
  <si>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</si>
  <si>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</si>
  <si>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</si>
  <si>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</si>
  <si>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</si>
  <si>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</si>
  <si>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</si>
  <si>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</si>
  <si>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</si>
  <si>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</si>
  <si>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</si>
  <si>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</si>
  <si>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</si>
  <si>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</si>
  <si>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</si>
  <si>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</si>
  <si>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</si>
  <si>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</si>
  <si>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</si>
  <si>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</si>
  <si>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</si>
  <si>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</si>
  <si>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</si>
  <si>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</si>
  <si>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</si>
  <si>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</si>
  <si>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</si>
  <si>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</si>
  <si>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</si>
  <si>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</si>
  <si>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</si>
  <si>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</si>
  <si>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</si>
  <si>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</si>
  <si>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</si>
  <si>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</si>
  <si>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</si>
  <si>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</si>
  <si>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</si>
  <si>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</si>
  <si>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</si>
  <si>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</si>
  <si>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</si>
  <si>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</si>
  <si>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</si>
  <si>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</si>
  <si>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</si>
  <si>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</si>
  <si>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</si>
  <si>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</si>
  <si>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</si>
  <si>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</si>
  <si>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</si>
  <si>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</si>
  <si>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</si>
  <si>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</si>
  <si>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</si>
  <si>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</si>
  <si>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</si>
  <si>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</si>
  <si>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</si>
  <si>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</si>
  <si>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</si>
  <si>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</si>
  <si>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</si>
  <si>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</si>
  <si>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</si>
  <si>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</si>
  <si>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</si>
  <si>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</si>
  <si>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</si>
  <si>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</si>
  <si>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</si>
  <si>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</si>
  <si>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</si>
  <si>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</si>
  <si>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</si>
  <si>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</si>
  <si>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</si>
  <si>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</si>
  <si>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</si>
  <si>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</si>
  <si>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</si>
  <si>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</si>
  <si>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</si>
  <si>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</si>
  <si>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</si>
  <si>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</si>
  <si>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</si>
  <si>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</si>
  <si>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</si>
  <si>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</si>
  <si>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</si>
  <si>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</si>
  <si>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</si>
  <si>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</si>
  <si>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</si>
  <si>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</si>
  <si>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</si>
  <si>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</si>
  <si>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</si>
  <si>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</si>
  <si>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</si>
  <si>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</si>
  <si>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</si>
  <si>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</si>
  <si>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</si>
  <si>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</si>
  <si>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</si>
  <si>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</si>
  <si>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</si>
  <si>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</si>
  <si>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</si>
  <si>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</si>
  <si>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</si>
  <si>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</si>
  <si>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</si>
  <si>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</si>
  <si>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</si>
  <si>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</si>
  <si>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</si>
  <si>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</si>
  <si>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</si>
  <si>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</si>
  <si>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</si>
  <si>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</si>
  <si>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</si>
  <si>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</si>
  <si>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</si>
  <si>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</si>
  <si>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</si>
  <si>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</si>
  <si>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</si>
  <si>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</si>
  <si>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</si>
  <si>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</si>
  <si>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</si>
  <si>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</si>
  <si>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</si>
  <si>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</si>
  <si>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</si>
  <si>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</si>
  <si>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</si>
  <si>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</si>
  <si>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</si>
  <si>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</si>
  <si>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</si>
  <si>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</si>
  <si>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</si>
  <si>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</si>
  <si>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</si>
  <si>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</si>
  <si>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</si>
  <si>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</si>
  <si>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</si>
  <si>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</si>
  <si>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</si>
  <si>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</si>
  <si>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</si>
  <si>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</si>
  <si>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</si>
  <si>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</si>
  <si>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</si>
  <si>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</si>
  <si>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</si>
  <si>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</si>
  <si>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</si>
  <si>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</si>
  <si>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</si>
  <si>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</si>
  <si>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</si>
  <si>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</si>
  <si>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</si>
  <si>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</si>
  <si>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</si>
  <si>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</si>
  <si>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</si>
  <si>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</si>
  <si>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</si>
  <si>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</si>
  <si>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</si>
  <si>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</si>
  <si>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</si>
  <si>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</si>
  <si>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</si>
  <si>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</si>
  <si>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</si>
  <si>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</si>
  <si>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</si>
  <si>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</si>
  <si>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</si>
  <si>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</si>
  <si>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</si>
  <si>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</si>
  <si>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</si>
  <si>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</si>
  <si>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</si>
  <si>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</si>
  <si>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</si>
  <si>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</si>
  <si>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</si>
  <si>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</si>
  <si>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</si>
  <si>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</si>
  <si>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</si>
  <si>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</si>
  <si>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</si>
  <si>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</si>
  <si>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</si>
  <si>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</si>
  <si>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</si>
  <si>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</si>
  <si>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</si>
  <si>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</si>
  <si>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</si>
  <si>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</si>
  <si>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</si>
  <si>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</si>
  <si>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</si>
  <si>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</si>
  <si>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</si>
  <si>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</si>
  <si>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</si>
  <si>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</si>
  <si>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</si>
  <si>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</si>
  <si>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</si>
  <si>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</si>
  <si>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</si>
  <si>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</si>
  <si>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</si>
  <si>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</si>
  <si>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</si>
  <si>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</si>
  <si>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</si>
  <si>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</si>
  <si>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</si>
  <si>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</si>
  <si>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</si>
  <si>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</si>
  <si>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</si>
  <si>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</si>
  <si>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</si>
  <si>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</si>
  <si>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</si>
  <si>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</si>
  <si>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</si>
  <si>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</si>
  <si>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</si>
  <si>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</si>
  <si>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</si>
  <si>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</si>
  <si>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</si>
  <si>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</si>
  <si>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</si>
  <si>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</si>
  <si>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</si>
  <si>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</si>
  <si>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</si>
  <si>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</si>
  <si>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</si>
  <si>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</si>
  <si>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</si>
  <si>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</si>
  <si>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</si>
  <si>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</si>
  <si>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</si>
  <si>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</si>
  <si>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</si>
  <si>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</si>
  <si>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</si>
  <si>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</si>
  <si>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</si>
  <si>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</si>
  <si>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</si>
  <si>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</si>
  <si>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</si>
  <si>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</si>
  <si>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</si>
  <si>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</si>
  <si>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</si>
  <si>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</si>
  <si>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</si>
  <si>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</si>
  <si>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</si>
  <si>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</si>
  <si>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</si>
  <si>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</si>
  <si>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</si>
  <si>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</si>
  <si>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</si>
  <si>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</si>
  <si>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</si>
  <si>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</si>
  <si>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</si>
  <si>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</si>
  <si>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</si>
  <si>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</si>
  <si>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</si>
  <si>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</si>
  <si>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</si>
  <si>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</si>
  <si>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</si>
  <si>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</si>
  <si>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</si>
  <si>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</si>
  <si>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</si>
  <si>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</si>
  <si>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</si>
  <si>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</si>
  <si>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</si>
  <si>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</si>
  <si>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</si>
  <si>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</si>
  <si>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</si>
  <si>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</si>
  <si>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</si>
  <si>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</si>
  <si>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</si>
  <si>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</si>
  <si>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</si>
  <si>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</si>
  <si>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</si>
  <si>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</si>
  <si>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</si>
  <si>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</si>
  <si>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</si>
  <si>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</si>
  <si>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</si>
  <si>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</si>
  <si>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</si>
  <si>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</si>
  <si>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</si>
  <si>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</si>
  <si>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</si>
  <si>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</si>
  <si>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</si>
  <si>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</si>
  <si>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</si>
  <si>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</si>
  <si>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</si>
  <si>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</si>
  <si>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</si>
  <si>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</si>
  <si>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</si>
  <si>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</si>
  <si>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</si>
  <si>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</si>
  <si>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</si>
  <si>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</si>
  <si>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</si>
  <si>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</si>
  <si>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</si>
  <si>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</si>
  <si>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</si>
  <si>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</si>
  <si>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</si>
  <si>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</si>
  <si>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</si>
  <si>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</si>
  <si>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</si>
  <si>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</si>
  <si>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</si>
  <si>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</si>
  <si>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</si>
  <si>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</si>
  <si>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</si>
  <si>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</si>
  <si>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</si>
  <si>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</si>
  <si>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</si>
  <si>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</si>
  <si>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</si>
  <si>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</si>
  <si>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</si>
  <si>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</si>
  <si>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</si>
  <si>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</si>
  <si>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</si>
  <si>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</si>
  <si>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</si>
  <si>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</si>
  <si>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</si>
  <si>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</si>
  <si>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</si>
  <si>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</si>
  <si>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</si>
  <si>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</si>
  <si>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</si>
  <si>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</si>
  <si>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</si>
  <si>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</si>
  <si>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</si>
  <si>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</si>
  <si>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</si>
  <si>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</si>
  <si>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</si>
  <si>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</si>
  <si>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</si>
  <si>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</si>
  <si>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</si>
  <si>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</si>
  <si>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</si>
  <si>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</si>
  <si>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</si>
  <si>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</si>
  <si>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</si>
  <si>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</si>
  <si>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</si>
  <si>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</si>
  <si>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</si>
  <si>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</si>
  <si>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</si>
  <si>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</si>
  <si>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</si>
  <si>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</si>
  <si>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</si>
  <si>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</si>
  <si>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</si>
  <si>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</si>
  <si>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</si>
  <si>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</si>
  <si>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</si>
  <si>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</si>
  <si>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</si>
  <si>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</si>
  <si>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</si>
  <si>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</si>
  <si>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</si>
  <si>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</si>
  <si>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</si>
  <si>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</si>
  <si>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</si>
  <si>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</si>
  <si>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</si>
  <si>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</si>
  <si>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</si>
  <si>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</si>
  <si>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</si>
  <si>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</si>
  <si>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</si>
  <si>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</si>
  <si>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</si>
  <si>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</si>
  <si>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</si>
  <si>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</si>
  <si>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</si>
  <si>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</si>
  <si>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</si>
  <si>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</si>
  <si>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</si>
  <si>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</si>
  <si>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</si>
  <si>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</si>
  <si>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</si>
  <si>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</si>
  <si>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</si>
  <si>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</si>
  <si>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</si>
  <si>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</si>
  <si>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</si>
  <si>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</si>
  <si>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</si>
  <si>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</si>
  <si>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</si>
  <si>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</si>
  <si>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</si>
  <si>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</si>
  <si>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</si>
  <si>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</si>
  <si>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</si>
  <si>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</si>
  <si>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</si>
  <si>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</si>
  <si>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</si>
  <si>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</si>
  <si>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</si>
  <si>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</si>
  <si>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</si>
  <si>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</si>
  <si>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</si>
  <si>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</si>
  <si>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</si>
  <si>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</si>
  <si>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</si>
  <si>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</si>
  <si>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</si>
  <si>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</si>
  <si>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</si>
  <si>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</si>
  <si>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</si>
  <si>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</si>
  <si>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</si>
  <si>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</si>
  <si>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</si>
  <si>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</si>
  <si>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</si>
  <si>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</si>
  <si>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</si>
  <si>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</si>
  <si>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</si>
  <si>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</si>
  <si>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</si>
  <si>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</si>
  <si>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</si>
  <si>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</si>
  <si>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</si>
  <si>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</si>
  <si>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</si>
  <si>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</si>
  <si>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</si>
  <si>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</si>
  <si>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</si>
  <si>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</si>
  <si>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</si>
  <si>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</si>
  <si>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</si>
  <si>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</si>
  <si>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</si>
  <si>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</si>
  <si>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</si>
  <si>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</si>
  <si>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</si>
  <si>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</si>
  <si>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</si>
  <si>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</si>
  <si>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</si>
  <si>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</si>
  <si>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</si>
  <si>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</si>
  <si>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</si>
  <si>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</si>
  <si>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</si>
  <si>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</si>
  <si>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</si>
  <si>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</si>
  <si>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</si>
  <si>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</si>
  <si>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</si>
  <si>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</si>
  <si>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</si>
  <si>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</si>
  <si>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</si>
  <si>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</si>
  <si>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</si>
  <si>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</si>
  <si>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</si>
  <si>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</si>
  <si>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</si>
  <si>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</si>
  <si>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</si>
  <si>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</si>
  <si>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</si>
  <si>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</si>
  <si>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</si>
  <si>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</si>
  <si>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</si>
  <si>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</si>
  <si>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</si>
  <si>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</si>
  <si>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</si>
  <si>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</si>
  <si>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</si>
  <si>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</si>
  <si>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</si>
  <si>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</si>
  <si>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</si>
  <si>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</si>
  <si>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</si>
  <si>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</si>
  <si>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</si>
  <si>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</si>
  <si>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</si>
  <si>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</si>
  <si>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</si>
  <si>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</si>
  <si>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</si>
  <si>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</si>
  <si>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</si>
  <si>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</si>
  <si>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</si>
  <si>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</si>
  <si>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</si>
  <si>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</si>
  <si>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</si>
  <si>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</si>
  <si>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</si>
  <si>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</si>
  <si>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</si>
  <si>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</si>
  <si>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</si>
  <si>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</si>
  <si>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</si>
  <si>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</si>
  <si>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</si>
  <si>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</si>
  <si>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</si>
  <si>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</si>
  <si>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</si>
  <si>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</si>
  <si>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</si>
  <si>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</si>
  <si>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</si>
  <si>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</si>
  <si>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</si>
  <si>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</si>
  <si>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</si>
  <si>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</si>
  <si>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</si>
  <si>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</si>
  <si>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</si>
  <si>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</si>
  <si>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</si>
  <si>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</si>
  <si>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</si>
  <si>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</si>
  <si>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</si>
  <si>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</si>
  <si>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</si>
  <si>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</si>
  <si>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</si>
  <si>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</si>
  <si>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</si>
  <si>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</si>
  <si>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</si>
  <si>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</si>
  <si>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</si>
  <si>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</si>
  <si>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</si>
  <si>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</si>
  <si>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</si>
  <si>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</si>
  <si>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</si>
  <si>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</si>
  <si>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</si>
  <si>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</si>
  <si>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</si>
  <si>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</si>
  <si>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</si>
  <si>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</si>
  <si>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</si>
  <si>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</si>
  <si>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</si>
  <si>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</si>
  <si>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</si>
  <si>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</si>
  <si>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</si>
  <si>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</si>
  <si>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</si>
  <si>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</si>
  <si>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</si>
  <si>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</si>
  <si>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</si>
  <si>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</si>
  <si>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</si>
  <si>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</si>
  <si>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</si>
  <si>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</si>
  <si>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</si>
  <si>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</si>
  <si>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</si>
  <si>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</si>
  <si>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</si>
  <si>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</si>
  <si>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</si>
  <si>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</si>
  <si>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</si>
  <si>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</si>
  <si>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</si>
  <si>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</si>
  <si>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</si>
  <si>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</si>
  <si>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</si>
  <si>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</si>
  <si>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</si>
  <si>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</si>
  <si>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</si>
  <si>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</si>
  <si>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</si>
  <si>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</si>
  <si>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</si>
  <si>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</si>
  <si>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</si>
  <si>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</si>
  <si>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</si>
  <si>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</si>
  <si>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</si>
  <si>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</si>
  <si>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</si>
  <si>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</si>
  <si>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</si>
  <si>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</si>
  <si>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</si>
  <si>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</si>
  <si>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</si>
  <si>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</si>
  <si>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</si>
  <si>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</si>
  <si>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</si>
  <si>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</si>
  <si>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</si>
  <si>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</si>
  <si>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</si>
  <si>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</si>
  <si>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</si>
  <si>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</si>
  <si>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</si>
  <si>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</si>
  <si>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</si>
  <si>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</si>
  <si>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</si>
  <si>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</si>
  <si>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</si>
  <si>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</si>
  <si>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</si>
  <si>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</si>
  <si>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</si>
  <si>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</si>
  <si>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</si>
  <si>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</si>
  <si>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</si>
  <si>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</si>
  <si>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</si>
  <si>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</si>
  <si>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</si>
  <si>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</si>
  <si>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</si>
  <si>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</si>
  <si>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</si>
  <si>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</si>
  <si>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</si>
  <si>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</si>
  <si>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</si>
  <si>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</si>
  <si>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</si>
  <si>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</si>
  <si>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</si>
  <si>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</si>
  <si>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</si>
  <si>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</si>
  <si>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</si>
  <si>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</si>
  <si>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</si>
  <si>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</si>
  <si>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</si>
  <si>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</si>
  <si>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</si>
  <si>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</si>
  <si>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</si>
  <si>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</si>
  <si>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</si>
  <si>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</si>
  <si>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</si>
  <si>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</si>
  <si>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</si>
  <si>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</si>
  <si>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</si>
  <si>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</si>
  <si>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</si>
  <si>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</si>
  <si>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</si>
  <si>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</si>
  <si>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</si>
  <si>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</si>
  <si>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</si>
  <si>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</si>
  <si>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</si>
  <si>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</si>
  <si>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</si>
  <si>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</si>
  <si>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</si>
  <si>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</si>
  <si>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</si>
  <si>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</si>
  <si>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</si>
  <si>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</si>
  <si>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</si>
  <si>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</si>
  <si>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</si>
  <si>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</si>
  <si>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</si>
  <si>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</si>
  <si>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</si>
  <si>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</si>
  <si>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</si>
  <si>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</si>
  <si>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</si>
  <si>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</si>
  <si>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</si>
  <si>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</si>
  <si>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</si>
  <si>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</si>
  <si>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</si>
  <si>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</si>
  <si>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</si>
  <si>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</si>
  <si>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</si>
  <si>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</si>
  <si>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</si>
  <si>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</si>
  <si>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</si>
  <si>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</si>
  <si>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</si>
  <si>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</si>
  <si>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</si>
  <si>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</si>
  <si>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</si>
  <si>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</si>
  <si>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</si>
  <si>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</si>
  <si>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</si>
  <si>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</si>
  <si>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</si>
  <si>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</si>
  <si>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</si>
  <si>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</si>
  <si>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</si>
  <si>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</si>
  <si>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</si>
  <si>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</si>
  <si>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</si>
  <si>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</si>
  <si>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</si>
  <si>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</si>
  <si>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</si>
  <si>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</si>
  <si>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</si>
  <si>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</si>
  <si>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</si>
  <si>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</si>
  <si>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</si>
  <si>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</si>
  <si>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</si>
  <si>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</si>
  <si>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</si>
  <si>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</si>
  <si>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</si>
  <si>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</si>
  <si>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</si>
  <si>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</si>
  <si>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</si>
  <si>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</si>
  <si>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</si>
  <si>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</si>
  <si>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</si>
  <si>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</si>
  <si>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</si>
  <si>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</si>
  <si>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</si>
  <si>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</si>
  <si>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</si>
  <si>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</si>
  <si>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</si>
  <si>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</si>
  <si>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</si>
  <si>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</si>
  <si>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</si>
  <si>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</si>
  <si>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</si>
  <si>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</si>
  <si>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</si>
  <si>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</si>
  <si>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</si>
  <si>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</si>
  <si>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</si>
  <si>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</si>
  <si>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</si>
  <si>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</si>
  <si>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</si>
  <si>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</si>
  <si>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</si>
  <si>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</si>
  <si>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</si>
  <si>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</si>
  <si>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</si>
  <si>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</si>
  <si>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</si>
  <si>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</si>
  <si>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</si>
  <si>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</si>
  <si>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</si>
  <si>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</si>
  <si>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</si>
  <si>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</si>
  <si>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</si>
  <si>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</si>
  <si>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</si>
  <si>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</si>
  <si>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</si>
  <si>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</si>
  <si>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</si>
  <si>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</si>
  <si>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</si>
  <si>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</si>
  <si>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</si>
  <si>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</si>
  <si>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</si>
  <si>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</si>
  <si>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</si>
  <si>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</si>
  <si>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</si>
  <si>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</si>
  <si>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</si>
  <si>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</si>
  <si>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</si>
  <si>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</si>
  <si>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</si>
  <si>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</si>
  <si>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</si>
  <si>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</si>
  <si>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</si>
  <si>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</si>
  <si>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</si>
  <si>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</si>
  <si>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</si>
  <si>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</si>
  <si>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</si>
  <si>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</si>
  <si>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</si>
  <si>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</si>
  <si>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</si>
  <si>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</si>
  <si>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</si>
  <si>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</si>
  <si>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</si>
  <si>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</si>
  <si>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</si>
  <si>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</si>
  <si>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</si>
  <si>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</si>
  <si>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</si>
  <si>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</si>
  <si>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</si>
  <si>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</si>
  <si>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</si>
  <si>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</si>
  <si>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</si>
  <si>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</si>
  <si>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</si>
  <si>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</si>
  <si>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</si>
  <si>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</si>
  <si>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</si>
  <si>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</si>
  <si>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</si>
  <si>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</si>
  <si>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</si>
  <si>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</si>
  <si>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</si>
  <si>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</si>
  <si>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</si>
  <si>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</si>
  <si>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</si>
  <si>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</si>
  <si>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</si>
  <si>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</si>
  <si>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</si>
  <si>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</si>
  <si>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</si>
  <si>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</si>
  <si>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</si>
  <si>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</si>
  <si>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</si>
  <si>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</si>
  <si>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</si>
  <si>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</si>
  <si>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</si>
  <si>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</si>
  <si>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</si>
  <si>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</si>
  <si>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</si>
  <si>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</si>
  <si>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</si>
  <si>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</si>
  <si>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</si>
  <si>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</si>
  <si>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</si>
  <si>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</si>
  <si>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</si>
  <si>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</si>
  <si>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</si>
  <si>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</si>
  <si>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</si>
  <si>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</si>
  <si>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</si>
  <si>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</si>
  <si>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</si>
  <si>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</si>
  <si>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</si>
  <si>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</si>
  <si>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</si>
  <si>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</si>
  <si>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</si>
  <si>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</si>
  <si>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</si>
  <si>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</si>
  <si>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</si>
  <si>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</si>
  <si>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</si>
  <si>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</si>
  <si>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</si>
  <si>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</si>
  <si>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</si>
  <si>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</si>
  <si>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</si>
  <si>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</si>
  <si>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</si>
  <si>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</si>
  <si>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</si>
  <si>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</si>
  <si>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</si>
  <si>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</si>
  <si>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</si>
  <si>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</si>
  <si>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</si>
  <si>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</si>
  <si>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</si>
  <si>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</si>
  <si>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</si>
  <si>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</si>
  <si>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</si>
  <si>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</si>
  <si>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</si>
  <si>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</si>
  <si>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</si>
  <si>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</si>
  <si>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</si>
  <si>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</si>
  <si>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</si>
  <si>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</si>
  <si>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</si>
  <si>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</si>
  <si>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</si>
  <si>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</si>
  <si>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</si>
  <si>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</si>
  <si>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</si>
  <si>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</si>
  <si>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</si>
  <si>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</si>
  <si>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</si>
  <si>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</si>
  <si>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</si>
  <si>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</si>
  <si>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</si>
  <si>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</si>
  <si>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</si>
  <si>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</si>
  <si>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</si>
  <si>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</si>
  <si>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</si>
  <si>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</si>
  <si>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</si>
  <si>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</si>
  <si>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</si>
  <si>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</si>
  <si>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</si>
  <si>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</si>
  <si>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</si>
  <si>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</si>
  <si>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</si>
  <si>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</si>
  <si>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</si>
  <si>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</si>
  <si>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</si>
  <si>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</si>
  <si>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</si>
  <si>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</si>
  <si>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</si>
  <si>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</si>
  <si>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</si>
  <si>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</si>
  <si>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</si>
  <si>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</si>
  <si>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</si>
  <si>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</si>
  <si>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</si>
  <si>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</si>
  <si>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</si>
  <si>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</si>
  <si>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</si>
  <si>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</si>
  <si>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</si>
  <si>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</si>
  <si>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</si>
  <si>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</si>
  <si>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</si>
  <si>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</si>
  <si>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</si>
  <si>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</si>
  <si>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</si>
  <si>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</si>
  <si>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</si>
  <si>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</si>
  <si>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</si>
  <si>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</si>
  <si>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</si>
  <si>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</si>
  <si>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</si>
  <si>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</si>
  <si>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</si>
  <si>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</si>
  <si>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</si>
  <si>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</si>
  <si>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</si>
  <si>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</si>
  <si>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</si>
  <si>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</si>
  <si>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</si>
  <si>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</si>
  <si>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</si>
  <si>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</si>
  <si>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</si>
  <si>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</si>
  <si>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</si>
  <si>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</si>
  <si>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</si>
  <si>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</si>
  <si>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</si>
  <si>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</si>
  <si>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</si>
  <si>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</si>
  <si>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</si>
  <si>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</si>
  <si>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</si>
  <si>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</si>
  <si>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</si>
  <si>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</si>
  <si>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</si>
  <si>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</si>
  <si>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</si>
  <si>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</si>
  <si>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</si>
  <si>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</si>
  <si>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</si>
  <si>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</si>
  <si>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</si>
  <si>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</si>
  <si>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</si>
  <si>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</si>
  <si>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</si>
  <si>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</si>
  <si>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</si>
  <si>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</si>
  <si>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</si>
  <si>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</si>
  <si>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</si>
  <si>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</si>
  <si>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</si>
  <si>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</si>
  <si>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</si>
  <si>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</si>
  <si>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</si>
  <si>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</si>
  <si>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</si>
  <si>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</si>
  <si>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</si>
  <si>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</si>
  <si>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</si>
  <si>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</si>
  <si>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</si>
  <si>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</si>
  <si>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</si>
  <si>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</si>
  <si>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</si>
  <si>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</si>
  <si>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</si>
  <si>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</si>
  <si>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</si>
  <si>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</si>
  <si>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</si>
  <si>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</si>
  <si>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</si>
  <si>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</si>
  <si>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</si>
  <si>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</si>
  <si>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</si>
  <si>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</si>
  <si>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</si>
  <si>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</si>
  <si>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</si>
  <si>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</si>
  <si>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</si>
  <si>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</si>
  <si>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</si>
  <si>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</si>
  <si>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</si>
  <si>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</si>
  <si>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</si>
  <si>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</si>
  <si>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</si>
  <si>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</si>
  <si>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</si>
  <si>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</si>
  <si>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</si>
  <si>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</si>
  <si>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</si>
  <si>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</si>
  <si>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</si>
  <si>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</si>
  <si>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</si>
  <si>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</si>
  <si>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</si>
  <si>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</si>
  <si>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</si>
  <si>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</si>
  <si>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</si>
  <si>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</si>
  <si>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</si>
  <si>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</si>
  <si>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</si>
  <si>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</si>
  <si>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</si>
  <si>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</si>
  <si>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</si>
  <si>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</si>
  <si>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</si>
  <si>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</si>
  <si>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</si>
  <si>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</si>
  <si>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</si>
  <si>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</si>
  <si>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</si>
  <si>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</si>
  <si>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</si>
  <si>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</si>
  <si>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</si>
  <si>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</si>
  <si>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</si>
  <si>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</si>
  <si>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</si>
  <si>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</si>
  <si>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</si>
  <si>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</si>
  <si>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</si>
  <si>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</si>
  <si>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</si>
  <si>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</si>
  <si>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</si>
  <si>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</si>
  <si>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</si>
  <si>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</si>
  <si>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</si>
  <si>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</si>
  <si>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</si>
  <si>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</si>
  <si>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</si>
  <si>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</si>
  <si>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</si>
  <si>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</si>
  <si>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</si>
  <si>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</si>
  <si>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</si>
  <si>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</si>
  <si>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</si>
  <si>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</si>
  <si>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</si>
  <si>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</si>
  <si>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</si>
  <si>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</si>
  <si>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</si>
  <si>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</si>
  <si>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</si>
  <si>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</si>
  <si>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</si>
  <si>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</si>
  <si>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</si>
  <si>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</si>
  <si>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</si>
  <si>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</si>
  <si>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</si>
  <si>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</si>
  <si>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</si>
  <si>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</si>
  <si>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</si>
  <si>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</si>
  <si>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</si>
  <si>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</si>
  <si>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</si>
  <si>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</si>
  <si>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</si>
  <si>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</si>
  <si>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</si>
  <si>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</si>
  <si>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</si>
  <si>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</si>
  <si>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</si>
  <si>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</si>
  <si>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</si>
  <si>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</si>
  <si>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</si>
  <si>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</si>
  <si>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</si>
  <si>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</si>
  <si>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</si>
  <si>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</si>
  <si>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</si>
  <si>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</si>
  <si>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</si>
  <si>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</si>
  <si>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</si>
  <si>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</si>
  <si>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</si>
  <si>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</si>
  <si>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</si>
  <si>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</si>
  <si>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</si>
  <si>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</si>
  <si>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</si>
  <si>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</si>
  <si>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</si>
  <si>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</si>
  <si>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</si>
  <si>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</si>
  <si>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</si>
  <si>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</si>
  <si>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</si>
  <si>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</si>
  <si>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</si>
  <si>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</si>
  <si>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</si>
  <si>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</si>
  <si>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</si>
  <si>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</si>
  <si>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</si>
  <si>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</si>
  <si>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</si>
  <si>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</si>
  <si>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</si>
  <si>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</si>
  <si>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</si>
  <si>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</si>
  <si>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</si>
  <si>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</si>
  <si>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</si>
  <si>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</si>
  <si>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</si>
  <si>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</si>
  <si>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</si>
  <si>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</si>
  <si>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</si>
  <si>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</si>
  <si>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</si>
  <si>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</si>
  <si>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</si>
  <si>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</si>
  <si>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</si>
  <si>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</si>
  <si>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</si>
  <si>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</si>
  <si>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</si>
  <si>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</si>
  <si>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</si>
  <si>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</si>
  <si>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</si>
  <si>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</si>
  <si>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</si>
  <si>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</si>
  <si>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</si>
  <si>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</si>
  <si>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</si>
  <si>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</si>
  <si>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</si>
  <si>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</si>
  <si>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</si>
  <si>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</si>
  <si>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</si>
  <si>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</si>
  <si>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</si>
  <si>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</si>
  <si>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</si>
  <si>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</si>
  <si>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</si>
  <si>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</si>
  <si>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</si>
  <si>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</si>
  <si>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</si>
  <si>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</si>
  <si>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</si>
  <si>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</si>
  <si>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</si>
  <si>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</si>
  <si>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</si>
  <si>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</si>
  <si>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</si>
  <si>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</si>
  <si>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</si>
  <si>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</si>
  <si>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</si>
  <si>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</si>
  <si>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</si>
  <si>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</si>
  <si>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</si>
  <si>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</si>
  <si>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</si>
  <si>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</si>
  <si>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</si>
  <si>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</si>
  <si>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</si>
  <si>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</si>
  <si>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</si>
  <si>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</si>
  <si>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</si>
  <si>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</si>
  <si>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</si>
  <si>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</si>
  <si>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</si>
  <si>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</si>
  <si>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</si>
  <si>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</si>
  <si>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</si>
  <si>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</si>
  <si>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</si>
  <si>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</si>
  <si>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</si>
  <si>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</si>
  <si>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</si>
  <si>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</si>
  <si>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</si>
  <si>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</si>
  <si>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</si>
  <si>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</si>
  <si>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</si>
  <si>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</si>
  <si>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</si>
  <si>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</si>
  <si>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</si>
  <si>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</si>
  <si>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</si>
  <si>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</si>
  <si>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</si>
  <si>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</si>
  <si>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</si>
  <si>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</si>
  <si>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</si>
  <si>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</si>
  <si>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</si>
  <si>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</si>
  <si>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</si>
  <si>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</si>
  <si>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</si>
  <si>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</si>
  <si>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</si>
  <si>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</si>
  <si>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</si>
  <si>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</si>
  <si>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</si>
  <si>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</si>
  <si>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</si>
  <si>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</si>
  <si>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</si>
  <si>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</si>
  <si>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</si>
  <si>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</si>
  <si>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</si>
  <si>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</si>
  <si>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</si>
  <si>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</si>
  <si>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</si>
  <si>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</si>
  <si>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</si>
  <si>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</si>
  <si>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</si>
  <si>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</si>
  <si>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</si>
  <si>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</si>
  <si>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</si>
  <si>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</si>
  <si>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</si>
  <si>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</si>
  <si>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</si>
  <si>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</si>
  <si>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</si>
  <si>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</si>
  <si>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</si>
  <si>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</si>
  <si>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</si>
  <si>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</si>
  <si>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</si>
  <si>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</si>
  <si>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</si>
  <si>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</si>
  <si>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</si>
  <si>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</si>
  <si>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</si>
  <si>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</si>
  <si>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</si>
  <si>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</si>
  <si>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</si>
  <si>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</si>
  <si>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</si>
  <si>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</si>
  <si>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</si>
  <si>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</si>
  <si>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</si>
  <si>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</si>
  <si>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</si>
  <si>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</si>
  <si>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</si>
  <si>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</si>
  <si>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</si>
  <si>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</si>
  <si>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</si>
  <si>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</si>
  <si>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</si>
  <si>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</si>
  <si>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</si>
  <si>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</si>
  <si>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</si>
  <si>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</si>
  <si>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</si>
  <si>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</si>
  <si>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</si>
  <si>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</si>
  <si>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</si>
  <si>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</si>
  <si>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</si>
  <si>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</si>
  <si>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</si>
  <si>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</si>
  <si>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</si>
  <si>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</si>
  <si>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</si>
  <si>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</si>
  <si>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</si>
  <si>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</si>
  <si>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</si>
  <si>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</si>
  <si>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</si>
  <si>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</si>
  <si>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</si>
  <si>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</si>
  <si>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</si>
  <si>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</si>
  <si>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</si>
  <si>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</si>
  <si>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</si>
  <si>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</si>
  <si>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</si>
  <si>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</si>
  <si>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</si>
  <si>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</si>
  <si>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</si>
  <si>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</si>
  <si>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</si>
  <si>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</si>
  <si>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</si>
  <si>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</si>
  <si>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</si>
  <si>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</si>
  <si>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</si>
  <si>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</si>
  <si>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</si>
  <si>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</si>
  <si>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</si>
  <si>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</si>
  <si>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</si>
  <si>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</si>
  <si>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</si>
  <si>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</si>
  <si>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</si>
  <si>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</si>
  <si>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</si>
  <si>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</si>
  <si>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</si>
  <si>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</si>
  <si>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</si>
  <si>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</si>
  <si>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</si>
  <si>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</si>
  <si>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</si>
  <si>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</si>
  <si>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</si>
  <si>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</si>
  <si>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</si>
  <si>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</si>
  <si>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</si>
  <si>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</si>
  <si>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</si>
  <si>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</si>
  <si>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</si>
  <si>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</si>
  <si>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</si>
  <si>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</si>
  <si>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</si>
  <si>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</si>
  <si>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</si>
  <si>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</si>
  <si>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</si>
  <si>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</si>
  <si>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</si>
  <si>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</si>
  <si>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</si>
  <si>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</si>
  <si>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</si>
  <si>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</si>
  <si>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</si>
  <si>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</si>
  <si>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</si>
  <si>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</si>
  <si>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</si>
  <si>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</si>
  <si>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</si>
  <si>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</si>
  <si>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</si>
  <si>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</si>
  <si>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</si>
  <si>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</si>
  <si>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</si>
  <si>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</si>
  <si>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</si>
  <si>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</si>
  <si>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</si>
  <si>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</si>
  <si>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</si>
  <si>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</si>
  <si>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</si>
  <si>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</si>
  <si>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</si>
  <si>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</si>
  <si>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</si>
  <si>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</si>
  <si>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</si>
  <si>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</si>
  <si>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</si>
  <si>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</si>
  <si>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</si>
  <si>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</si>
  <si>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</si>
  <si>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</si>
  <si>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</si>
  <si>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</si>
  <si>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</si>
  <si>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</si>
  <si>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</si>
  <si>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</si>
  <si>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</si>
  <si>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</si>
  <si>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</si>
  <si>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</si>
  <si>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</si>
  <si>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</si>
  <si>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</si>
  <si>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</si>
  <si>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</si>
  <si>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</si>
  <si>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</si>
  <si>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</si>
  <si>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</si>
  <si>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</si>
  <si>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</si>
  <si>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</si>
  <si>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</si>
  <si>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</si>
  <si>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</si>
  <si>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</si>
  <si>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</si>
  <si>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</si>
  <si>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</si>
  <si>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</si>
  <si>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</si>
  <si>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</si>
  <si>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</si>
  <si>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</si>
  <si>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</si>
  <si>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</si>
  <si>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</si>
  <si>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</si>
  <si>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</si>
  <si>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</si>
  <si>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</si>
  <si>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</si>
  <si>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</si>
  <si>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</si>
  <si>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</si>
  <si>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</si>
  <si>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</si>
  <si>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</si>
  <si>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</si>
  <si>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</si>
  <si>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</si>
  <si>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</si>
  <si>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</si>
  <si>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</si>
  <si>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</si>
  <si>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</si>
  <si>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</si>
  <si>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</si>
  <si>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</si>
  <si>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</si>
  <si>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</si>
  <si>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</si>
  <si>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</si>
  <si>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</si>
  <si>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</si>
  <si>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</si>
  <si>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</si>
  <si>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</si>
  <si>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</si>
  <si>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</si>
  <si>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</si>
  <si>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</si>
  <si>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</si>
  <si>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</si>
  <si>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</si>
  <si>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</si>
  <si>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</si>
  <si>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</si>
  <si>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</si>
  <si>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</si>
  <si>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</si>
  <si>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</si>
  <si>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</si>
  <si>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</si>
  <si>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</si>
  <si>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</si>
  <si>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</si>
  <si>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</si>
  <si>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</si>
  <si>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</si>
  <si>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</si>
  <si>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</si>
  <si>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</si>
  <si>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</si>
  <si>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</si>
  <si>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</si>
  <si>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</si>
  <si>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</si>
  <si>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</si>
  <si>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</si>
  <si>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</si>
  <si>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</si>
  <si>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</si>
  <si>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</si>
  <si>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</si>
  <si>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</si>
  <si>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</si>
  <si>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</si>
  <si>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</si>
  <si>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</si>
  <si>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</si>
  <si>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</si>
  <si>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</si>
  <si>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</si>
  <si>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</si>
  <si>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</si>
  <si>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</si>
  <si>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</si>
  <si>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</si>
  <si>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</si>
  <si>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</si>
  <si>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</si>
  <si>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</si>
  <si>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</si>
  <si>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</si>
  <si>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</si>
  <si>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</si>
  <si>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</si>
  <si>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</si>
  <si>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</si>
  <si>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</si>
  <si>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</si>
  <si>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</si>
  <si>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</si>
  <si>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</si>
  <si>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</si>
  <si>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</si>
  <si>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</si>
  <si>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</si>
  <si>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</si>
  <si>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</si>
  <si>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</si>
  <si>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</si>
  <si>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</si>
  <si>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</si>
  <si>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</si>
  <si>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</si>
  <si>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</si>
  <si>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</si>
  <si>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</si>
  <si>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</si>
  <si>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</si>
  <si>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</si>
  <si>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</si>
  <si>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</si>
  <si>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</si>
  <si>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</si>
  <si>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</si>
  <si>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</si>
  <si>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</si>
  <si>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</si>
  <si>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</si>
  <si>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</si>
  <si>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</si>
  <si>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</si>
  <si>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</si>
  <si>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</si>
  <si>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</si>
  <si>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</si>
  <si>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</si>
  <si>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</si>
  <si>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</si>
  <si>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</si>
  <si>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</si>
  <si>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</si>
  <si>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</si>
  <si>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</si>
  <si>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</si>
  <si>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</si>
  <si>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</si>
  <si>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</si>
  <si>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</si>
  <si>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</si>
  <si>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</si>
  <si>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</si>
  <si>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</si>
  <si>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</si>
  <si>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</si>
  <si>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</si>
  <si>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</si>
  <si>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</si>
  <si>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</si>
  <si>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</si>
  <si>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</si>
  <si>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</si>
  <si>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</si>
  <si>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</si>
  <si>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</si>
  <si>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</si>
  <si>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</si>
  <si>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</si>
  <si>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</si>
  <si>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</si>
  <si>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</si>
  <si>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</si>
  <si>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</si>
  <si>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</si>
  <si>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</si>
  <si>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</si>
  <si>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</si>
  <si>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</si>
  <si>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</si>
  <si>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</si>
  <si>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</si>
  <si>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</si>
  <si>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</si>
  <si>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</si>
  <si>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</si>
  <si>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</si>
  <si>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</si>
  <si>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</si>
  <si>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</si>
  <si>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</si>
  <si>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</si>
  <si>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</si>
  <si>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</si>
  <si>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</si>
  <si>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</si>
  <si>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</si>
  <si>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</si>
  <si>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</si>
  <si>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</si>
  <si>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</si>
  <si>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</si>
  <si>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</si>
  <si>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</si>
  <si>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</si>
  <si>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</si>
  <si>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</si>
  <si>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</si>
  <si>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</si>
  <si>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</si>
  <si>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</si>
  <si>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</si>
  <si>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</si>
  <si>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</si>
  <si>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</si>
  <si>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</si>
  <si>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</si>
  <si>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</si>
  <si>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</si>
  <si>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</si>
  <si>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</si>
  <si>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</si>
  <si>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</si>
  <si>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</si>
  <si>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</si>
  <si>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</si>
  <si>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</si>
  <si>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</si>
  <si>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</si>
  <si>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</si>
  <si>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</si>
  <si>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</si>
  <si>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</si>
  <si>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</si>
  <si>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</si>
  <si>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</si>
  <si>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</si>
  <si>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</si>
  <si>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</si>
  <si>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</si>
  <si>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</si>
  <si>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</si>
  <si>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</si>
  <si>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</si>
  <si>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</si>
  <si>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</si>
  <si>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</si>
  <si>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</si>
  <si>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</si>
  <si>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</si>
  <si>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</si>
  <si>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</si>
  <si>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</si>
  <si>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</si>
  <si>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</si>
  <si>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</si>
  <si>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</si>
  <si>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</si>
  <si>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</si>
  <si>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</si>
  <si>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</si>
  <si>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</si>
  <si>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</si>
  <si>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</si>
  <si>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</si>
  <si>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</si>
  <si>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</si>
  <si>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</si>
  <si>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</si>
  <si>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</si>
  <si>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</si>
  <si>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</si>
  <si>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</si>
  <si>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</si>
  <si>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</si>
  <si>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</si>
  <si>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</si>
  <si>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</si>
  <si>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</si>
  <si>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</si>
  <si>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</si>
  <si>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</si>
  <si>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</si>
  <si>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</si>
  <si>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</si>
  <si>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</si>
  <si>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</si>
  <si>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</si>
  <si>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</si>
  <si>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</si>
  <si>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</si>
  <si>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</si>
  <si>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</si>
  <si>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</si>
  <si>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</si>
  <si>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</si>
  <si>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</si>
  <si>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</si>
  <si>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</si>
  <si>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</si>
  <si>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</si>
  <si>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</si>
  <si>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</si>
  <si>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</si>
  <si>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</si>
  <si>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</si>
  <si>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</si>
  <si>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</si>
  <si>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</si>
  <si>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</si>
  <si>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</si>
  <si>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</si>
  <si>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</si>
  <si>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</si>
  <si>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</si>
  <si>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</si>
  <si>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</si>
  <si>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</si>
  <si>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</si>
  <si>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</si>
  <si>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</si>
  <si>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</si>
  <si>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</si>
  <si>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</si>
  <si>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</si>
  <si>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</si>
  <si>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</si>
  <si>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</si>
  <si>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</si>
  <si>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</si>
  <si>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</si>
  <si>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</si>
  <si>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</si>
  <si>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</si>
  <si>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</si>
  <si>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</si>
  <si>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</si>
  <si>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</si>
  <si>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</si>
  <si>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</si>
  <si>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</si>
  <si>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</si>
  <si>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</si>
  <si>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</si>
  <si>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</si>
  <si>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</si>
  <si>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</si>
  <si>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</si>
  <si>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</si>
  <si>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</si>
  <si>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</si>
  <si>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</si>
  <si>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</si>
  <si>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</si>
  <si>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</si>
  <si>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</si>
  <si>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</si>
  <si>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</si>
  <si>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</si>
  <si>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</si>
  <si>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</si>
  <si>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</si>
  <si>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</si>
  <si>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</si>
  <si>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</si>
  <si>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</si>
  <si>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</si>
  <si>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</si>
  <si>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</si>
  <si>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</si>
  <si>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</si>
  <si>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</si>
  <si>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</si>
  <si>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</si>
  <si>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</si>
  <si>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</si>
  <si>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</si>
  <si>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</si>
  <si>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</si>
  <si>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</si>
  <si>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</si>
  <si>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</si>
  <si>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</si>
  <si>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</si>
  <si>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</si>
  <si>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</si>
  <si>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</si>
  <si>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</si>
  <si>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</si>
  <si>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</si>
  <si>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</si>
  <si>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</si>
  <si>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</si>
  <si>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</si>
  <si>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</si>
  <si>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</si>
  <si>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</si>
  <si>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</si>
  <si>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</si>
  <si>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</si>
  <si>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</si>
  <si>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</si>
  <si>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</si>
  <si>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</si>
  <si>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</si>
  <si>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</si>
  <si>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</si>
  <si>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</si>
  <si>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</si>
  <si>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</si>
  <si>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</si>
  <si>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</si>
  <si>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</si>
  <si>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</si>
  <si>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</si>
  <si>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</si>
  <si>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</si>
  <si>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</si>
  <si>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</si>
  <si>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</si>
  <si>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</si>
  <si>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</si>
  <si>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</si>
  <si>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</si>
  <si>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</si>
  <si>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</si>
  <si>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</si>
  <si>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</si>
  <si>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</si>
  <si>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</si>
  <si>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</si>
  <si>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</si>
  <si>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</si>
  <si>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</si>
  <si>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</si>
  <si>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</si>
  <si>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</si>
  <si>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</si>
  <si>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</si>
  <si>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</si>
  <si>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</si>
  <si>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</si>
  <si>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</si>
  <si>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</si>
  <si>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</si>
  <si>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</si>
  <si>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</si>
  <si>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</si>
  <si>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</si>
  <si>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</si>
  <si>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</si>
  <si>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</si>
  <si>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</si>
  <si>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</si>
  <si>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</si>
  <si>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</si>
  <si>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</si>
  <si>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</si>
  <si>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</si>
  <si>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</si>
  <si>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</si>
  <si>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</si>
  <si>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</si>
  <si>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</si>
  <si>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</si>
  <si>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</si>
  <si>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</si>
  <si>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</si>
  <si>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</si>
  <si>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</si>
  <si>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</si>
  <si>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</si>
  <si>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</si>
  <si>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</si>
  <si>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</si>
  <si>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</si>
  <si>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</si>
  <si>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</si>
  <si>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</si>
  <si>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</si>
  <si>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</si>
  <si>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</si>
  <si>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</si>
  <si>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</si>
  <si>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</si>
  <si>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</si>
  <si>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</si>
  <si>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</si>
  <si>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</si>
  <si>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</si>
  <si>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</si>
  <si>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</si>
  <si>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</si>
  <si>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</si>
  <si>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</si>
  <si>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</si>
  <si>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</si>
  <si>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</si>
  <si>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</si>
  <si>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</si>
  <si>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</si>
  <si>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</si>
  <si>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</si>
  <si>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</si>
  <si>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</si>
  <si>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</si>
  <si>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</si>
  <si>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</si>
  <si>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</si>
  <si>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</si>
  <si>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</si>
  <si>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</si>
  <si>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</si>
  <si>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</si>
  <si>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</si>
  <si>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</si>
  <si>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</si>
  <si>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</si>
  <si>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</si>
  <si>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</si>
  <si>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</si>
  <si>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</si>
  <si>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</si>
  <si>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</si>
  <si>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</si>
  <si>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</si>
  <si>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</si>
  <si>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</si>
  <si>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</si>
  <si>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</si>
  <si>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</si>
  <si>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</si>
  <si>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</si>
  <si>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</si>
  <si>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</si>
  <si>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</si>
  <si>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</si>
  <si>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</si>
  <si>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</si>
  <si>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</si>
  <si>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</si>
  <si>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</si>
  <si>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</si>
  <si>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</si>
  <si>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</si>
  <si>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</si>
  <si>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</si>
  <si>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</si>
  <si>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</si>
  <si>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</si>
  <si>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</si>
  <si>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</si>
  <si>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</si>
  <si>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</si>
  <si>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</si>
  <si>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</si>
  <si>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</si>
  <si>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</si>
  <si>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</si>
  <si>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</si>
  <si>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</si>
  <si>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</si>
  <si>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</si>
  <si>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</si>
  <si>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</si>
  <si>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</si>
  <si>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</si>
  <si>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</si>
  <si>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</si>
  <si>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</si>
  <si>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</si>
  <si>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</si>
  <si>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</si>
  <si>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</si>
  <si>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</si>
  <si>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</si>
  <si>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</si>
  <si>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</si>
  <si>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</si>
  <si>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</si>
  <si>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</si>
  <si>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</si>
  <si>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</si>
  <si>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</si>
  <si>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</si>
  <si>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</si>
  <si>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</si>
  <si>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</si>
  <si>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</si>
  <si>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</si>
  <si>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</si>
  <si>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</si>
  <si>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</si>
  <si>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</si>
  <si>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</si>
  <si>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</si>
  <si>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</si>
  <si>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</si>
  <si>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</si>
  <si>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</si>
  <si>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</si>
  <si>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</si>
  <si>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</si>
  <si>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</si>
  <si>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</si>
  <si>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</si>
  <si>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</si>
  <si>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</si>
  <si>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</si>
  <si>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</si>
  <si>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</si>
  <si>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</si>
  <si>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</si>
  <si>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</si>
  <si>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</si>
  <si>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</si>
  <si>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</si>
  <si>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</si>
  <si>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</si>
  <si>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</si>
  <si>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</si>
  <si>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</si>
  <si>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</si>
  <si>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</si>
  <si>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</si>
  <si>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</si>
  <si>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</si>
  <si>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</si>
  <si>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</si>
  <si>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</si>
  <si>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</si>
  <si>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</si>
  <si>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</si>
  <si>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</si>
  <si>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</si>
  <si>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</si>
  <si>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</si>
  <si>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</si>
  <si>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</si>
  <si>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</si>
  <si>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</si>
  <si>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</si>
  <si>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</si>
  <si>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</si>
  <si>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</si>
  <si>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</si>
  <si>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</si>
  <si>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</si>
  <si>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</si>
  <si>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</si>
  <si>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</si>
  <si>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</si>
  <si>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</si>
  <si>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</si>
  <si>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</si>
  <si>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</si>
  <si>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</si>
  <si>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</si>
  <si>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</si>
  <si>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</si>
  <si>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</si>
  <si>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</si>
  <si>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</si>
  <si>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</si>
  <si>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</si>
  <si>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</si>
  <si>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</si>
  <si>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</si>
  <si>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</si>
  <si>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</si>
  <si>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</si>
  <si>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</si>
  <si>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</si>
  <si>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</si>
  <si>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</si>
  <si>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</si>
  <si>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</si>
  <si>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</si>
  <si>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</si>
  <si>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</si>
  <si>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</si>
  <si>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</si>
  <si>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</si>
  <si>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</si>
  <si>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</si>
  <si>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</si>
  <si>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</si>
  <si>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</si>
  <si>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</si>
  <si>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</si>
  <si>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</si>
  <si>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</si>
  <si>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</si>
  <si>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</si>
  <si>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</si>
  <si>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</si>
  <si>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</si>
  <si>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</si>
  <si>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</si>
  <si>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</si>
  <si>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</si>
  <si>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</si>
  <si>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</si>
  <si>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</si>
  <si>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</si>
  <si>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</si>
  <si>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</si>
  <si>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</si>
  <si>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</si>
  <si>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</si>
  <si>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</si>
  <si>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</si>
  <si>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</si>
  <si>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</si>
  <si>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</si>
  <si>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</si>
  <si>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</si>
  <si>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</si>
  <si>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</si>
  <si>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</si>
  <si>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</si>
  <si>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</si>
  <si>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</si>
  <si>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</si>
  <si>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</si>
  <si>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</si>
  <si>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</si>
  <si>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</si>
  <si>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</si>
  <si>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</si>
  <si>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</si>
  <si>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</si>
  <si>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</si>
  <si>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</si>
  <si>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</si>
  <si>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</si>
  <si>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</si>
  <si>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</si>
  <si>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</si>
  <si>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</si>
  <si>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</si>
  <si>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</si>
  <si>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</si>
  <si>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</si>
  <si>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</si>
  <si>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</si>
  <si>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</si>
  <si>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</si>
  <si>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</si>
  <si>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</si>
  <si>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</si>
  <si>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</si>
  <si>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</si>
  <si>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</si>
  <si>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</si>
  <si>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</si>
  <si>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</si>
  <si>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</si>
  <si>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</si>
  <si>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</si>
  <si>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</si>
  <si>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</si>
  <si>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</si>
  <si>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</si>
  <si>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</si>
  <si>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</si>
  <si>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</si>
  <si>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</si>
  <si>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</si>
  <si>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</si>
  <si>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</si>
  <si>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</si>
  <si>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</si>
  <si>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</si>
  <si>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</si>
  <si>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</si>
  <si>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</si>
  <si>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</si>
  <si>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</si>
  <si>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</si>
  <si>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</si>
  <si>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</si>
  <si>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</si>
  <si>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</si>
  <si>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</si>
  <si>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</si>
  <si>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</si>
  <si>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</si>
  <si>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</si>
  <si>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</si>
  <si>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</si>
  <si>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</si>
  <si>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</si>
  <si>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</si>
  <si>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</si>
  <si>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</si>
  <si>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</si>
  <si>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</si>
  <si>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</si>
  <si>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</si>
  <si>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</si>
  <si>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</si>
  <si>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</si>
  <si>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</si>
  <si>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</si>
  <si>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</si>
  <si>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</si>
  <si>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</si>
  <si>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</si>
  <si>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</si>
  <si>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</si>
  <si>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</si>
  <si>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</si>
  <si>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</si>
  <si>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</si>
  <si>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</si>
  <si>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</si>
  <si>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</si>
  <si>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</si>
  <si>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</si>
  <si>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</si>
  <si>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</si>
  <si>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</si>
  <si>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</si>
  <si>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</si>
  <si>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</si>
  <si>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</si>
  <si>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</si>
  <si>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</si>
  <si>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</si>
  <si>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</si>
  <si>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</si>
  <si>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</si>
  <si>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</si>
  <si>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</si>
  <si>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</si>
  <si>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</si>
  <si>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</si>
  <si>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</si>
  <si>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</si>
  <si>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</si>
  <si>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</si>
  <si>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</si>
  <si>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</si>
  <si>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</si>
  <si>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</si>
  <si>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</si>
  <si>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</si>
  <si>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</si>
  <si>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</si>
  <si>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</si>
  <si>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</si>
  <si>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</si>
  <si>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</si>
  <si>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</si>
  <si>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</si>
  <si>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</si>
  <si>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</si>
  <si>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</si>
  <si>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</si>
  <si>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</si>
  <si>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</si>
  <si>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</si>
  <si>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</si>
  <si>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</si>
  <si>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</si>
  <si>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</si>
  <si>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</si>
  <si>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</si>
  <si>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</si>
  <si>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</si>
  <si>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</si>
  <si>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</si>
  <si>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</si>
  <si>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</si>
  <si>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</si>
  <si>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</si>
  <si>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</si>
  <si>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</si>
  <si>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</si>
  <si>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</si>
  <si>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</si>
  <si>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</si>
  <si>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</si>
  <si>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</si>
  <si>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</si>
  <si>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</si>
  <si>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</si>
  <si>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</si>
  <si>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</si>
  <si>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</si>
  <si>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</si>
  <si>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</si>
  <si>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</si>
  <si>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</si>
  <si>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</si>
  <si>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</si>
  <si>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</si>
  <si>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</si>
  <si>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</si>
  <si>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</si>
  <si>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</si>
  <si>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</si>
  <si>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</si>
  <si>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</si>
  <si>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</si>
  <si>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</si>
  <si>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</si>
  <si>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</si>
  <si>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</si>
  <si>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</si>
  <si>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</si>
  <si>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</si>
  <si>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</si>
  <si>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</si>
  <si>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</si>
  <si>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</si>
  <si>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</si>
  <si>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</si>
  <si>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</si>
  <si>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</si>
  <si>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</si>
  <si>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</si>
  <si>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</si>
  <si>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</si>
  <si>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</si>
  <si>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</si>
  <si>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</si>
  <si>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</si>
  <si>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</si>
  <si>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</si>
  <si>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</si>
  <si>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</si>
  <si>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</si>
  <si>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</si>
  <si>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</si>
  <si>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</si>
  <si>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</si>
  <si>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</si>
  <si>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</si>
  <si>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</si>
  <si>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</si>
  <si>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</si>
  <si>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</si>
  <si>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</si>
  <si>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</si>
  <si>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</si>
  <si>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</si>
  <si>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</si>
  <si>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</si>
  <si>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</si>
  <si>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</si>
  <si>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</si>
  <si>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</si>
  <si>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</si>
  <si>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</si>
  <si>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</si>
  <si>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</si>
  <si>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</si>
  <si>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</si>
  <si>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</si>
  <si>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</si>
  <si>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</si>
  <si>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</si>
  <si>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</si>
  <si>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</si>
  <si>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</si>
  <si>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</si>
  <si>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</si>
  <si>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</si>
  <si>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</si>
  <si>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</si>
  <si>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</si>
  <si>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</si>
  <si>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</si>
  <si>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</si>
  <si>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</si>
  <si>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</si>
  <si>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</si>
  <si>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</si>
  <si>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</si>
  <si>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</si>
  <si>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</si>
  <si>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</si>
  <si>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</si>
  <si>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</si>
  <si>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</si>
  <si>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</si>
  <si>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</si>
  <si>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</si>
  <si>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</si>
  <si>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</si>
  <si>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</si>
  <si>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</si>
  <si>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</si>
  <si>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</si>
  <si>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</si>
  <si>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</si>
  <si>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</si>
  <si>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</si>
  <si>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</si>
  <si>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</si>
  <si>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</si>
  <si>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</si>
  <si>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</si>
  <si>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</si>
  <si>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</si>
  <si>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</si>
  <si>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</si>
  <si>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</si>
  <si>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</si>
  <si>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</si>
  <si>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</si>
  <si>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</si>
  <si>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</si>
  <si>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</si>
  <si>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</si>
  <si>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</si>
  <si>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</si>
  <si>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</si>
  <si>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</si>
  <si>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</si>
  <si>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</si>
  <si>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</si>
  <si>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</si>
  <si>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</si>
  <si>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</si>
  <si>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</si>
  <si>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</si>
  <si>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</si>
  <si>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</si>
  <si>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</si>
  <si>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</si>
  <si>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</si>
  <si>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</si>
  <si>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</si>
  <si>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</si>
  <si>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</si>
  <si>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</si>
  <si>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</si>
  <si>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</si>
  <si>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</si>
  <si>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</si>
  <si>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</si>
  <si>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</si>
  <si>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</si>
  <si>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</si>
  <si>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</si>
  <si>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</si>
  <si>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</si>
  <si>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</si>
  <si>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</si>
  <si>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</si>
  <si>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</si>
  <si>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</si>
  <si>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</si>
  <si>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</si>
  <si>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</si>
  <si>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</si>
  <si>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</si>
  <si>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</si>
  <si>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</si>
  <si>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</si>
  <si>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</si>
  <si>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</si>
  <si>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</si>
  <si>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</si>
  <si>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</si>
  <si>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</si>
  <si>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</si>
  <si>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</si>
  <si>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</si>
  <si>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</si>
  <si>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</si>
  <si>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</si>
  <si>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</si>
  <si>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</si>
  <si>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</si>
  <si>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</si>
  <si>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</si>
  <si>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</si>
  <si>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</si>
  <si>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</si>
  <si>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</si>
  <si>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</si>
  <si>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</si>
  <si>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</si>
  <si>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</si>
  <si>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</si>
  <si>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</si>
  <si>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</si>
  <si>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</si>
  <si>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</si>
  <si>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</si>
  <si>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</si>
  <si>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</si>
  <si>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</si>
  <si>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</si>
  <si>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</si>
  <si>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</si>
  <si>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</si>
  <si>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</si>
  <si>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</si>
  <si>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</si>
  <si>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</si>
  <si>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</si>
  <si>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</si>
  <si>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</si>
  <si>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</si>
  <si>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</si>
  <si>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</si>
  <si>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</si>
  <si>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</si>
  <si>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</si>
  <si>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</si>
  <si>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</si>
  <si>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</si>
  <si>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</si>
  <si>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</si>
  <si>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</si>
  <si>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</si>
  <si>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</si>
  <si>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</si>
  <si>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</si>
  <si>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</si>
  <si>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</si>
  <si>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</si>
  <si>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</si>
  <si>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</si>
  <si>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</si>
  <si>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</si>
  <si>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</si>
  <si>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</si>
  <si>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</si>
  <si>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</si>
  <si>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</si>
  <si>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</si>
  <si>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</si>
  <si>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</si>
  <si>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</si>
  <si>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</si>
  <si>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</si>
  <si>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</si>
  <si>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</si>
  <si>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</si>
  <si>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</si>
  <si>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</si>
  <si>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</si>
  <si>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</si>
  <si>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</si>
  <si>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</si>
  <si>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</si>
  <si>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</si>
  <si>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</si>
  <si>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</si>
  <si>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</si>
  <si>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</si>
  <si>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</si>
  <si>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</si>
  <si>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</si>
  <si>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</si>
  <si>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</si>
  <si>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</si>
  <si>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</si>
  <si>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</si>
  <si>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</si>
  <si>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</si>
  <si>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</si>
  <si>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</si>
  <si>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</si>
  <si>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</si>
  <si>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</si>
  <si>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</si>
  <si>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</si>
  <si>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</si>
  <si>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</si>
  <si>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</si>
  <si>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</si>
  <si>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</si>
  <si>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</si>
  <si>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</si>
  <si>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</si>
  <si>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</si>
  <si>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</si>
  <si>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</si>
  <si>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</si>
  <si>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</si>
  <si>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</si>
  <si>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</si>
  <si>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</si>
  <si>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</si>
  <si>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</si>
  <si>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</si>
  <si>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</si>
  <si>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</si>
  <si>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</si>
  <si>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</si>
  <si>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</si>
  <si>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</si>
  <si>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</si>
  <si>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</si>
  <si>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</si>
  <si>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</si>
  <si>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</si>
  <si>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</si>
  <si>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</si>
  <si>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</si>
  <si>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</si>
  <si>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</si>
  <si>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</si>
  <si>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</si>
  <si>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</si>
  <si>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</si>
  <si>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</si>
  <si>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</si>
  <si>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</si>
  <si>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</si>
  <si>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</si>
  <si>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</si>
  <si>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</si>
  <si>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</si>
  <si>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</si>
  <si>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</si>
  <si>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</si>
  <si>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</si>
  <si>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</si>
  <si>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</si>
  <si>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</si>
  <si>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</si>
  <si>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</si>
  <si>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</si>
  <si>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</si>
  <si>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</si>
  <si>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</si>
  <si>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</si>
  <si>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</si>
  <si>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</si>
  <si>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</si>
  <si>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</si>
  <si>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</si>
  <si>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</si>
  <si>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</si>
  <si>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</si>
  <si>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</si>
  <si>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</si>
  <si>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</si>
  <si>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</si>
  <si>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</si>
  <si>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</si>
  <si>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</si>
  <si>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</si>
  <si>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</si>
  <si>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</si>
  <si>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</si>
  <si>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</si>
  <si>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</si>
  <si>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</si>
  <si>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</si>
  <si>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</si>
  <si>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</si>
  <si>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</si>
  <si>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</si>
  <si>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</si>
  <si>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</si>
  <si>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</si>
  <si>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</si>
  <si>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</si>
  <si>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</si>
  <si>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</si>
  <si>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</si>
  <si>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</si>
  <si>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</si>
  <si>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</si>
  <si>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</si>
  <si>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</si>
  <si>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</si>
  <si>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</si>
  <si>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</si>
  <si>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</si>
  <si>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</si>
  <si>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</si>
  <si>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</si>
  <si>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</si>
  <si>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</si>
  <si>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</si>
  <si>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</si>
  <si>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</si>
  <si>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</si>
  <si>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</si>
  <si>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</si>
  <si>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https://www.dupont.com/content/dam/dupont/amer/us/en/corporate/general/Multimedia/documents/Conflict%20Minerals%20-%20Position%20Statement%20-%20final%20-%206-18-21.pdf</t>
  </si>
  <si>
    <t>Otto Brenscheidt GmbH &amp; Co. KG</t>
  </si>
  <si>
    <t>Duns 31 - 736 -4529</t>
  </si>
  <si>
    <t>Frankfurter Strasse 18; D - 59846Sundern, Germany</t>
  </si>
  <si>
    <t>Matthias Wortmann</t>
  </si>
  <si>
    <t>m.wortmann@brenscheidt.com</t>
  </si>
  <si>
    <t>Operations Manager</t>
  </si>
  <si>
    <t>049 2933 902240</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</si>
</sst>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70" fontId="4" fillId="0" borderId="0"/>
    <xf numFmtId="0" fontId="85" fillId="0" borderId="0"/>
    <xf numFmtId="0" fontId="85"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5" fillId="0" borderId="0"/>
    <xf numFmtId="0" fontId="5" fillId="0" borderId="0"/>
    <xf numFmtId="0" fontId="5" fillId="0" borderId="0"/>
    <xf numFmtId="170" fontId="10" fillId="0" borderId="0"/>
    <xf numFmtId="0" fontId="5" fillId="0" borderId="0"/>
    <xf numFmtId="0" fontId="10" fillId="0" borderId="0"/>
    <xf numFmtId="0" fontId="5" fillId="0" borderId="0"/>
    <xf numFmtId="0" fontId="69" fillId="0" borderId="0">
      <alignment vertical="center"/>
    </xf>
    <xf numFmtId="17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70" fontId="4" fillId="0" borderId="0"/>
    <xf numFmtId="17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70" fontId="13" fillId="0" borderId="0"/>
    <xf numFmtId="0" fontId="85" fillId="0" borderId="0"/>
    <xf numFmtId="0" fontId="85" fillId="0" borderId="0"/>
    <xf numFmtId="0" fontId="85" fillId="0" borderId="0"/>
    <xf numFmtId="17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7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7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7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79" fillId="45" borderId="56" xfId="492" applyFont="1" applyFill="1" applyBorder="1" applyAlignment="1" applyProtection="1">
      <alignment horizontal="left" vertical="center" wrapText="1"/>
      <protection locked="0"/>
    </xf>
    <xf numFmtId="49" fontId="119"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9"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70">
    <dxf>
      <fill>
        <patternFill>
          <bgColor rgb="FFFFFF00"/>
        </patternFill>
      </fill>
    </dxf>
    <dxf>
      <fill>
        <patternFill>
          <bgColor rgb="FFFFFF00"/>
        </patternFill>
      </fill>
    </dxf>
    <dxf>
      <fill>
        <patternFill>
          <bgColor rgb="FFFFFF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m.wortmann@brenscheidt.com" TargetMode="External"/><Relationship Id="rId2" Type="http://schemas.openxmlformats.org/officeDocument/2006/relationships/hyperlink" Target="mailto:m.wortmann@brenscheidt.com" TargetMode="External"/><Relationship Id="rId1" Type="http://schemas.openxmlformats.org/officeDocument/2006/relationships/hyperlink" Target="https://www.dupont.com/content/dam/dupont/amer/us/en/corporate/general/Multimedia/documents/Conflict%20Minerals%20-%20Position%20Statement%20-%20final%20-%206-18-21.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baseColWidth="10" defaultColWidth="9"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D15" sqref="D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24" activePane="bottomLeft" state="frozen"/>
      <selection activeCell="B24" sqref="B24:J24"/>
      <selection pane="bottomLeft" sqref="A1:D1"/>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opLeftCell="A54" zoomScaleNormal="100" workbookViewId="0">
      <selection activeCell="B24" sqref="B24:J24"/>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8"/>
      <c r="B1" s="379"/>
      <c r="C1" s="379"/>
      <c r="D1" s="379"/>
      <c r="E1" s="379"/>
      <c r="F1" s="379"/>
      <c r="G1" s="379"/>
      <c r="H1" s="379"/>
      <c r="I1" s="379"/>
      <c r="J1" s="379"/>
      <c r="K1" s="380"/>
      <c r="L1" s="103"/>
      <c r="P1" s="3"/>
      <c r="Q1" s="3"/>
      <c r="R1" s="3"/>
      <c r="S1" s="3"/>
      <c r="T1" s="3"/>
      <c r="U1" s="3"/>
      <c r="V1" s="3"/>
      <c r="W1" s="3"/>
      <c r="X1" s="3"/>
      <c r="Y1" s="3"/>
      <c r="Z1" s="3"/>
      <c r="AA1" s="3"/>
      <c r="AB1" s="3"/>
      <c r="AC1" s="3"/>
      <c r="AD1" s="3"/>
      <c r="AE1" s="3"/>
      <c r="AF1" s="3"/>
      <c r="AG1" s="3"/>
      <c r="AH1" s="3"/>
    </row>
    <row r="2" spans="1:34" ht="81.75" customHeight="1">
      <c r="A2" s="28"/>
      <c r="B2" s="326"/>
      <c r="C2" s="29"/>
      <c r="D2" s="381" t="str">
        <f ca="1">OFFSET(L!$C$1,MATCH("Declaration"&amp;ADDRESS(ROW(),COLUMN(),4),L!$A:$A,0)-1,SL,,)</f>
        <v>Extended Mineral Reporting Template (EMRT)</v>
      </c>
      <c r="E2" s="382"/>
      <c r="F2" s="382"/>
      <c r="G2" s="382"/>
      <c r="H2" s="382"/>
      <c r="I2" s="382"/>
      <c r="J2" s="38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99"/>
      <c r="F3" s="400"/>
      <c r="G3" s="400"/>
      <c r="H3" s="400"/>
      <c r="I3" s="400"/>
      <c r="J3" s="202" t="s">
        <v>14430</v>
      </c>
      <c r="K3" s="30"/>
      <c r="L3" s="103"/>
      <c r="P3" s="39">
        <f>MATCH($D$3,LN,0)</f>
        <v>1</v>
      </c>
    </row>
    <row r="4" spans="1:34" ht="15.75">
      <c r="A4" s="28"/>
      <c r="B4" s="387" t="str">
        <f ca="1">OFFSET(L!$C$1,MATCH("Declaration"&amp;ADDRESS(ROW(),COLUMN(),4),L!$A:$A,0)-1,SL,,)</f>
        <v>The purpose of this document is to collect sourcing information on cobalt or natural mica.</v>
      </c>
      <c r="C4" s="387"/>
      <c r="D4" s="387"/>
      <c r="E4" s="387"/>
      <c r="F4" s="387"/>
      <c r="G4" s="387"/>
      <c r="H4" s="387"/>
      <c r="I4" s="391" t="str">
        <f ca="1">OFFSET(L!$C$1,MATCH("Declaration"&amp;ADDRESS(ROW(),COLUMN(),4),L!$A:$A,0)-1,SL,,)</f>
        <v>Link to Terms &amp; Conditions</v>
      </c>
      <c r="J4" s="39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7" t="str">
        <f ca="1">OFFSET(L!$C$1,MATCH("Declaration"&amp;ADDRESS(ROW(),COLUMN(),4),L!$A:$A,0)-1,SL,,)</f>
        <v>Mandatory fields are noted with an asterisk (*).  Consult the instructions tab for guidance on how to answer each question.</v>
      </c>
      <c r="C6" s="387"/>
      <c r="D6" s="387"/>
      <c r="E6" s="387"/>
      <c r="F6" s="387"/>
      <c r="G6" s="387"/>
      <c r="H6" s="387"/>
      <c r="I6" s="387"/>
      <c r="J6" s="387"/>
      <c r="K6" s="30"/>
      <c r="L6" s="105" t="s">
        <v>21</v>
      </c>
      <c r="P6" s="3"/>
      <c r="Q6" s="3"/>
      <c r="R6" s="3"/>
      <c r="S6" s="3"/>
      <c r="T6" s="3"/>
      <c r="U6" s="3"/>
      <c r="V6" s="3"/>
      <c r="W6" s="3"/>
      <c r="X6" s="3"/>
      <c r="Y6" s="3"/>
      <c r="Z6" s="3"/>
      <c r="AA6" s="3"/>
      <c r="AB6" s="3"/>
      <c r="AC6" s="3"/>
      <c r="AD6" s="3"/>
      <c r="AE6" s="3"/>
      <c r="AF6" s="3"/>
      <c r="AG6" s="3"/>
      <c r="AH6" s="3"/>
    </row>
    <row r="7" spans="1:34" ht="15.75">
      <c r="A7" s="28"/>
      <c r="B7" s="392" t="str">
        <f ca="1">OFFSET(L!$C$1,MATCH("Declaration"&amp;ADDRESS(ROW(),COLUMN(),4),L!$A:$A,0)-1,SL,,)</f>
        <v>Company Information</v>
      </c>
      <c r="C7" s="392"/>
      <c r="D7" s="392"/>
      <c r="E7" s="392"/>
      <c r="F7" s="392"/>
      <c r="G7" s="392"/>
      <c r="H7" s="392"/>
      <c r="I7" s="392"/>
      <c r="J7" s="39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4" t="s">
        <v>14433</v>
      </c>
      <c r="E8" s="385"/>
      <c r="F8" s="385"/>
      <c r="G8" s="385"/>
      <c r="H8" s="385"/>
      <c r="I8" s="385"/>
      <c r="J8" s="38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8" t="s">
        <v>22</v>
      </c>
      <c r="E9" s="369"/>
      <c r="F9" s="369"/>
      <c r="G9" s="370"/>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3" t="str">
        <f ca="1">OFFSET(L!$C$1,MATCH("Declaration"&amp;ADDRESS(ROW(),COLUMN(),4)&amp;LEFT($D$9,1),L!$A:$A,0)-1,SL,,)</f>
        <v>Description of Scope:</v>
      </c>
      <c r="C10" s="113"/>
      <c r="D10" s="388"/>
      <c r="E10" s="389"/>
      <c r="F10" s="389"/>
      <c r="G10" s="389"/>
      <c r="H10" s="389"/>
      <c r="I10" s="389"/>
      <c r="J10" s="390"/>
      <c r="K10" s="30"/>
      <c r="L10" s="105"/>
      <c r="Q10" s="3"/>
      <c r="R10" s="3"/>
      <c r="S10" s="3"/>
      <c r="T10" s="3"/>
      <c r="U10" s="3"/>
      <c r="V10" s="3"/>
      <c r="W10" s="3"/>
      <c r="X10" s="3"/>
      <c r="Y10" s="3"/>
      <c r="Z10" s="3"/>
      <c r="AA10" s="3"/>
      <c r="AB10" s="3"/>
      <c r="AC10" s="3"/>
      <c r="AD10" s="3"/>
      <c r="AE10" s="3"/>
      <c r="AF10" s="3"/>
      <c r="AG10" s="3"/>
      <c r="AH10" s="3"/>
    </row>
    <row r="11" spans="1:34" ht="15.75">
      <c r="A11" s="32"/>
      <c r="B11" s="394"/>
      <c r="C11" s="113"/>
      <c r="D11" s="395" t="str">
        <f ca="1">IF(D9=Q9,OFFSET(L!$C$1,MATCH("Declaration"&amp;ADDRESS(ROW(),COLUMN(),4),L!$A:$A,0)-1,SL,,),"")</f>
        <v/>
      </c>
      <c r="E11" s="396"/>
      <c r="F11" s="396"/>
      <c r="G11" s="396"/>
      <c r="H11" s="396"/>
      <c r="I11" s="396"/>
      <c r="J11" s="39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4" t="s">
        <v>14434</v>
      </c>
      <c r="E12" s="365"/>
      <c r="F12" s="365"/>
      <c r="G12" s="365"/>
      <c r="H12" s="365"/>
      <c r="I12" s="365"/>
      <c r="J12" s="36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4"/>
      <c r="E13" s="365"/>
      <c r="F13" s="365"/>
      <c r="G13" s="365"/>
      <c r="H13" s="365"/>
      <c r="I13" s="365"/>
      <c r="J13" s="36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4" t="s">
        <v>14435</v>
      </c>
      <c r="E14" s="365"/>
      <c r="F14" s="365"/>
      <c r="G14" s="365"/>
      <c r="H14" s="365"/>
      <c r="I14" s="365"/>
      <c r="J14" s="36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4" t="s">
        <v>14436</v>
      </c>
      <c r="E15" s="365"/>
      <c r="F15" s="365"/>
      <c r="G15" s="365"/>
      <c r="H15" s="365"/>
      <c r="I15" s="365"/>
      <c r="J15" s="36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6" t="s">
        <v>14437</v>
      </c>
      <c r="E16" s="365"/>
      <c r="F16" s="365"/>
      <c r="G16" s="365"/>
      <c r="H16" s="365"/>
      <c r="I16" s="365"/>
      <c r="J16" s="36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4" t="s">
        <v>14439</v>
      </c>
      <c r="E17" s="365"/>
      <c r="F17" s="365"/>
      <c r="G17" s="365"/>
      <c r="H17" s="365"/>
      <c r="I17" s="365"/>
      <c r="J17" s="36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4" t="s">
        <v>14436</v>
      </c>
      <c r="E18" s="365"/>
      <c r="F18" s="365"/>
      <c r="G18" s="365"/>
      <c r="H18" s="365"/>
      <c r="I18" s="365"/>
      <c r="J18" s="36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4" t="s">
        <v>14438</v>
      </c>
      <c r="E19" s="365"/>
      <c r="F19" s="365"/>
      <c r="G19" s="365"/>
      <c r="H19" s="365"/>
      <c r="I19" s="365"/>
      <c r="J19" s="36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16" t="s">
        <v>14437</v>
      </c>
      <c r="E20" s="365"/>
      <c r="F20" s="365"/>
      <c r="G20" s="365"/>
      <c r="H20" s="365"/>
      <c r="I20" s="365"/>
      <c r="J20" s="36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4"/>
      <c r="E21" s="365"/>
      <c r="F21" s="365"/>
      <c r="G21" s="365"/>
      <c r="H21" s="365"/>
      <c r="I21" s="365"/>
      <c r="J21" s="36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3">
        <v>44727</v>
      </c>
      <c r="E22" s="374"/>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8" t="str">
        <f ca="1">OFFSET(L!$C$1,MATCH("Declaration"&amp;ADDRESS(ROW(),COLUMN(),4),L!$A:$A,0)-1,SL,,)</f>
        <v>Answer the following questions 1 - 7 based on the declaration scope indicated above</v>
      </c>
      <c r="C24" s="398"/>
      <c r="D24" s="398"/>
      <c r="E24" s="398"/>
      <c r="F24" s="398"/>
      <c r="G24" s="398"/>
      <c r="H24" s="398"/>
      <c r="I24" s="398"/>
      <c r="J24" s="39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1" t="str">
        <f ca="1">OFFSET(L!$C$1,MATCH("Declaration"&amp;ADDRESS(ROW(),COLUMN(),4),L!$A:$A,0)-1,SL,,)</f>
        <v>Answer</v>
      </c>
      <c r="E25" s="361"/>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1" t="s">
        <v>25</v>
      </c>
      <c r="E29" s="372"/>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3" t="str">
        <f ca="1">D25</f>
        <v>Answer</v>
      </c>
      <c r="E31" s="363"/>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3" t="str">
        <f ca="1">D25</f>
        <v>Answer</v>
      </c>
      <c r="E37" s="363"/>
      <c r="F37" s="15"/>
      <c r="G37" s="38" t="str">
        <f ca="1">G25</f>
        <v>Comments</v>
      </c>
      <c r="H37" s="377"/>
      <c r="I37" s="377"/>
      <c r="J37" s="377"/>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31</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3" t="str">
        <f ca="1">D25</f>
        <v>Answer</v>
      </c>
      <c r="E43" s="363"/>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3" t="str">
        <f ca="1">D25</f>
        <v>Answer</v>
      </c>
      <c r="E49" s="363"/>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1">
        <v>1</v>
      </c>
      <c r="E50" s="402"/>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1"/>
      <c r="E51" s="402"/>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5"/>
      <c r="E52" s="376"/>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5"/>
      <c r="E53" s="376"/>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3" t="str">
        <f ca="1">D25</f>
        <v>Answer</v>
      </c>
      <c r="E55" s="363"/>
      <c r="F55" s="15"/>
      <c r="G55" s="38" t="str">
        <f ca="1">G25</f>
        <v>Comments</v>
      </c>
      <c r="H55" s="362"/>
      <c r="I55" s="362"/>
      <c r="J55" s="362"/>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59" t="s">
        <v>28</v>
      </c>
      <c r="E56" s="360"/>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3" t="str">
        <f ca="1">D25</f>
        <v>Answer</v>
      </c>
      <c r="E61" s="363"/>
      <c r="F61" s="15"/>
      <c r="G61" s="38" t="str">
        <f ca="1">G25</f>
        <v>Comments</v>
      </c>
      <c r="H61" s="362" t="str">
        <f>IF(Q69="(*)","Click here to enter smelter names","")</f>
        <v/>
      </c>
      <c r="I61" s="362"/>
      <c r="J61" s="362"/>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1" t="str">
        <f ca="1">D25</f>
        <v>Answer</v>
      </c>
      <c r="E68" s="361"/>
      <c r="F68" s="47"/>
      <c r="G68" s="361" t="str">
        <f ca="1">G25</f>
        <v>Comments</v>
      </c>
      <c r="H68" s="361" t="e">
        <f>HLOOKUP(SL,LT,$O68,0)</f>
        <v>#NAME?</v>
      </c>
      <c r="I68" s="36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28</v>
      </c>
      <c r="E71" s="341"/>
      <c r="F71" s="51"/>
      <c r="G71" s="415" t="s">
        <v>14432</v>
      </c>
      <c r="H71" s="356"/>
      <c r="I71" s="356"/>
      <c r="J71" s="357"/>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8"/>
      <c r="H73" s="358"/>
      <c r="I73" s="358"/>
      <c r="J73" s="358"/>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25</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9" priority="123" stopIfTrue="1">
      <formula>IF($D$26="",TRUE)</formula>
    </cfRule>
  </conditionalFormatting>
  <conditionalFormatting sqref="D27:E27">
    <cfRule type="expression" dxfId="68" priority="130" stopIfTrue="1">
      <formula>IF($D$27="",TRUE)</formula>
    </cfRule>
  </conditionalFormatting>
  <conditionalFormatting sqref="D8:J8">
    <cfRule type="expression" dxfId="67" priority="137" stopIfTrue="1">
      <formula>IF($D$8="",TRUE)</formula>
    </cfRule>
  </conditionalFormatting>
  <conditionalFormatting sqref="D9:G9">
    <cfRule type="expression" dxfId="66" priority="138" stopIfTrue="1">
      <formula>IF($D$9="",TRUE)</formula>
    </cfRule>
  </conditionalFormatting>
  <conditionalFormatting sqref="D15:J15">
    <cfRule type="expression" dxfId="65" priority="139" stopIfTrue="1">
      <formula>IF($D$15="",TRUE)</formula>
    </cfRule>
  </conditionalFormatting>
  <conditionalFormatting sqref="D16:J16">
    <cfRule type="expression" dxfId="64" priority="140" stopIfTrue="1">
      <formula>IF($D$16="",TRUE)</formula>
    </cfRule>
  </conditionalFormatting>
  <conditionalFormatting sqref="D17:J17">
    <cfRule type="expression" dxfId="63" priority="141" stopIfTrue="1">
      <formula>IF($D$17="",TRUE)</formula>
    </cfRule>
  </conditionalFormatting>
  <conditionalFormatting sqref="D18:J18">
    <cfRule type="expression" dxfId="62" priority="142" stopIfTrue="1">
      <formula>IF($D$18="",TRUE)</formula>
    </cfRule>
  </conditionalFormatting>
  <conditionalFormatting sqref="D22:E22">
    <cfRule type="expression" dxfId="61" priority="145" stopIfTrue="1">
      <formula>IF($D$22="",TRUE)</formula>
    </cfRule>
  </conditionalFormatting>
  <conditionalFormatting sqref="D10:J10">
    <cfRule type="expression" dxfId="60" priority="42" stopIfTrue="1">
      <formula>IF($D$9=$Q$9,TRUE)</formula>
    </cfRule>
    <cfRule type="expression" dxfId="59" priority="152" stopIfTrue="1">
      <formula>IF(AND($D$10="",$D$9=$R$9),TRUE)</formula>
    </cfRule>
  </conditionalFormatting>
  <conditionalFormatting sqref="D40:E40 D46:E46 D52:E52 D58:E58 D64:E64">
    <cfRule type="expression" dxfId="58" priority="35" stopIfTrue="1">
      <formula>$P$28=""</formula>
    </cfRule>
  </conditionalFormatting>
  <conditionalFormatting sqref="D41:E41 D47:E47 D53:E53 D59:E59 D65:E65">
    <cfRule type="expression" dxfId="57" priority="150" stopIfTrue="1">
      <formula>$P$29=""</formula>
    </cfRule>
  </conditionalFormatting>
  <conditionalFormatting sqref="D40 D46 D52 D58 D64">
    <cfRule type="expression" dxfId="56" priority="148" stopIfTrue="1">
      <formula>IF(AND(OR($D$28="Yes",$D$28=""),D40=""),1,0)</formula>
    </cfRule>
  </conditionalFormatting>
  <conditionalFormatting sqref="D38:E38 D44:E44 D50:E50 D56:E56 D62:E62">
    <cfRule type="expression" dxfId="55" priority="39" stopIfTrue="1">
      <formula>IF(AND(OR($D$26="No",$D$26="Unknown",$D$26="Not applicable for this declaration",$D$32="No",$D$32="Unknown"),D38=""),1,0)</formula>
    </cfRule>
    <cfRule type="expression" dxfId="54" priority="40" stopIfTrue="1">
      <formula>IF(AND(OR($D$26="Yes",$D$26=""),D38=""),1,0)</formula>
    </cfRule>
  </conditionalFormatting>
  <conditionalFormatting sqref="G79:J79">
    <cfRule type="expression" dxfId="53" priority="33" stopIfTrue="1">
      <formula>IF(AND($D$79="Yes, using other format (describe)",$G$79=""),TRUE)</formula>
    </cfRule>
  </conditionalFormatting>
  <conditionalFormatting sqref="D39:E39 D45:E45 D51:E51 D57:E57 D63:E63">
    <cfRule type="expression" dxfId="52" priority="146" stopIfTrue="1">
      <formula>IF(AND(OR($D$27="No",$D$27="Unknown",$D$27="Not applicable for this declaration",$D$33="No",$D$33="Unknown"),D39=""),1,0)</formula>
    </cfRule>
    <cfRule type="expression" dxfId="51" priority="147" stopIfTrue="1">
      <formula>IF(AND(OR($D$27="Yes",$D$27=""),D39=""),1,0)</formula>
    </cfRule>
  </conditionalFormatting>
  <conditionalFormatting sqref="D41:E41 D47:E47 D53:E53 D59:E59 D65:E65">
    <cfRule type="expression" dxfId="50" priority="151" stopIfTrue="1">
      <formula>IF(AND(OR($D$29="Yes",$D$29=""),D41=""),1,0)</formula>
    </cfRule>
  </conditionalFormatting>
  <conditionalFormatting sqref="D20:J20">
    <cfRule type="expression" dxfId="49" priority="21" stopIfTrue="1">
      <formula>IF($D$20="",TRUE)</formula>
    </cfRule>
  </conditionalFormatting>
  <conditionalFormatting sqref="D28 D40 D46 D52 D58 D64">
    <cfRule type="expression" dxfId="48" priority="19">
      <formula>IF($D$28="No",TRUE)</formula>
    </cfRule>
  </conditionalFormatting>
  <conditionalFormatting sqref="D29 D41 D47 D53 D59 D65">
    <cfRule type="expression" dxfId="47" priority="18">
      <formula>IF($D$29="No",TRUE)</formula>
    </cfRule>
  </conditionalFormatting>
  <conditionalFormatting sqref="G81:J81">
    <cfRule type="expression" dxfId="45" priority="14">
      <formula>IF(AND($D$81="Yes, using other format (describe)",$G$81=""),TRUE)</formula>
    </cfRule>
  </conditionalFormatting>
  <conditionalFormatting sqref="D32:E32">
    <cfRule type="expression" dxfId="44" priority="8" stopIfTrue="1">
      <formula>IF(AND(OR($D$26="Yes",$D$26=""),$D$32=""),1,0)</formula>
    </cfRule>
    <cfRule type="expression" dxfId="43" priority="12" stopIfTrue="1">
      <formula>IF($P$26="",TRUE)</formula>
    </cfRule>
  </conditionalFormatting>
  <conditionalFormatting sqref="D33:E33">
    <cfRule type="expression" dxfId="42" priority="11" stopIfTrue="1">
      <formula>IF(AND(OR($D$27="Yes",$D$27=""),$D$33=""),1,0)</formula>
    </cfRule>
    <cfRule type="expression" dxfId="41" priority="13" stopIfTrue="1">
      <formula>IF($P$27="",TRUE)</formula>
    </cfRule>
  </conditionalFormatting>
  <conditionalFormatting sqref="D34">
    <cfRule type="expression" dxfId="40" priority="10">
      <formula>IF($D$28="No",TRUE)</formula>
    </cfRule>
  </conditionalFormatting>
  <conditionalFormatting sqref="D35">
    <cfRule type="expression" dxfId="39" priority="9">
      <formula>IF($D$29="No",TRUE)</formula>
    </cfRule>
  </conditionalFormatting>
  <conditionalFormatting sqref="D74:E74">
    <cfRule type="expression" dxfId="38" priority="4" stopIfTrue="1">
      <formula>IF(AND(OR($D$26="No",$D$26="Unknown",$D$26="Not applicable for this declaration",$D$32="No",$D$32="Unknown"),D74=""),1,0)</formula>
    </cfRule>
    <cfRule type="expression" dxfId="37" priority="5" stopIfTrue="1">
      <formula>IF(AND(OR($D$26="Yes",$D$26=""),D74=""),1,0)</formula>
    </cfRule>
  </conditionalFormatting>
  <conditionalFormatting sqref="D75:E75">
    <cfRule type="expression" dxfId="36" priority="6" stopIfTrue="1">
      <formula>IF(AND(OR($D$27="No",$D$27="Unknown",$D$27="Not applicable for this declaration",$D$33="No",$D$33="Unknown"),D75=""),1,0)</formula>
    </cfRule>
    <cfRule type="expression" dxfId="35" priority="7" stopIfTrue="1">
      <formula>IF(AND(OR($D$27="Yes",$D$27=""),D75=""),1,0)</formula>
    </cfRule>
  </conditionalFormatting>
  <conditionalFormatting sqref="D69:E69 D71:E71 D77:E77 D79:E79 D81:E81 D83:E83">
    <cfRule type="expression" dxfId="34" priority="2" stopIfTrue="1">
      <formula>NOT(OR(AND($D$26="Yes",OR($D$32="Yes",$D$32="")),AND($D$27="Yes",OR($D$33="Yes",$D$33="")),OR($D$26="",$D$27="")))</formula>
    </cfRule>
    <cfRule type="expression" dxfId="33" priority="3" stopIfTrue="1">
      <formula>IF(D69="",TRUE)</formula>
    </cfRule>
  </conditionalFormatting>
  <conditionalFormatting sqref="G71:J71">
    <cfRule type="expression" dxfId="1"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G71" r:id="rId1"/>
    <hyperlink ref="D16" r:id="rId2"/>
    <hyperlink ref="D20"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6" sqref="A6"/>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3" t="s">
        <v>45</v>
      </c>
      <c r="K2" s="404"/>
      <c r="L2" s="404"/>
      <c r="M2" s="404"/>
      <c r="N2" s="404"/>
      <c r="O2" s="404"/>
      <c r="P2" s="174"/>
      <c r="Q2" s="175"/>
      <c r="R2" s="176"/>
      <c r="S2" s="176"/>
      <c r="T2" s="176"/>
      <c r="AH2" s="132" t="s">
        <v>28</v>
      </c>
    </row>
    <row r="3" spans="1:34" s="17" customFormat="1" ht="240.6" customHeight="1">
      <c r="A3" s="219"/>
      <c r="B3" s="40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5"/>
      <c r="D3" s="405"/>
      <c r="E3" s="405"/>
      <c r="F3" s="177"/>
      <c r="G3" s="406" t="str">
        <f ca="1">OFFSET(L!$C$1,MATCH("General"&amp;"Cpy",L!$A:$A,0)-1,SL,,)</f>
        <v>© 2021 Responsible Minerals Initiative. All rights reserved.</v>
      </c>
      <c r="H3" s="406"/>
      <c r="I3" s="407"/>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t="s">
        <v>113</v>
      </c>
      <c r="B5" s="160" t="str">
        <f ca="1">IF(LEN(A5)=0,"",INDEX('Smelter Look-up'!$A:$A,MATCH($A5,'Smelter Look-up'!$E:$E,0)))</f>
        <v>Cobalt</v>
      </c>
      <c r="C5" s="163" t="str">
        <f ca="1">IF(LEN(A5)=0,"",INDEX('Smelter Look-up'!$C:$C,MATCH($A5,'Smelter Look-up'!$E:$E,0)))</f>
        <v>Umicore Finland Oy</v>
      </c>
      <c r="D5" s="160"/>
      <c r="E5" s="160" t="str">
        <f ca="1">IF(ISERROR($V5),"",OFFSET('Smelter Look-up'!$D$4,$V5-4,0)&amp;"")</f>
        <v>FINLAND</v>
      </c>
      <c r="F5" s="160" t="str">
        <f ca="1">IF(ISERROR($V5),"",OFFSET('Smelter Look-up'!$E$4,$V5-4,0))</f>
        <v>CID003226</v>
      </c>
      <c r="G5" s="160" t="str">
        <f ca="1">IF(C5=$X$4,"Enter smelter details",IF(ISERROR($V5),"",OFFSET('Smelter Look-up'!$F$4,$V5-4,0)))</f>
        <v>RMI</v>
      </c>
      <c r="H5" s="225">
        <f ca="1">IF(ISERROR($V5),"",OFFSET('Smelter Look-up'!$G$4,$V5-4,0))</f>
        <v>0</v>
      </c>
      <c r="I5" s="226" t="str">
        <f ca="1">IF(ISERROR($V5),"",OFFSET('Smelter Look-up'!$H$4,$V5-4,0))</f>
        <v>Kokkola</v>
      </c>
      <c r="J5" s="226" t="str">
        <f ca="1">IF(ISERROR($V5),"",OFFSET('Smelter Look-up'!$I$4,$V5-4,0))</f>
        <v>Mellersta Österbotten</v>
      </c>
      <c r="K5" s="161"/>
      <c r="L5" s="161"/>
      <c r="M5" s="161"/>
      <c r="N5" s="161"/>
      <c r="O5" s="161"/>
      <c r="P5" s="228"/>
      <c r="Q5" s="162"/>
      <c r="R5" s="160" t="str">
        <f ca="1">IF(ISERROR($V5),"",OFFSET('Smelter Look-up'!$C$4,$V5-4,0)&amp;"")</f>
        <v>Umicore Finland Oy</v>
      </c>
      <c r="S5" s="166" t="str">
        <f t="shared" ref="S5:S63" ca="1" si="0">IF(B5="","",IF(ISERROR(MATCH($E5,CL,0)),"Unknown",INDIRECT("'C'!$A$"&amp;MATCH($E5,CL,0)+1)))</f>
        <v>FI</v>
      </c>
      <c r="T5" s="166" t="str">
        <f ca="1">IF(B5="","",IF(ISERROR(MATCH($J5,SorP!$B$1:$B$6205,0)),"",INDIRECT("'SorP'!$A$"&amp;MATCH($J5,SorP!$B$1:$B$6205,0))))</f>
        <v>FI-07</v>
      </c>
      <c r="U5" s="180"/>
      <c r="V5" s="181">
        <f ca="1">IF(C5="",NA(),MATCH($B5&amp;$C5,'Smelter Look-up'!$J:$J,0))</f>
        <v>90</v>
      </c>
      <c r="X5" s="182">
        <f t="shared" ref="X5:X62" ca="1" si="1">IF(AND(C5="Smelter not listed",OR(LEN(D5)=0,LEN(E5)=0)),1,0)</f>
        <v>0</v>
      </c>
      <c r="AB5" s="182" t="str">
        <f t="shared" ref="AB5:AB62" ca="1" si="2">B5&amp;C5</f>
        <v>CobaltUmicore Finland Oy</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32" priority="29" stopIfTrue="1">
      <formula>IF(B5="",TRUE)</formula>
    </cfRule>
  </conditionalFormatting>
  <conditionalFormatting sqref="D5:D2499">
    <cfRule type="expression" dxfId="31" priority="23" stopIfTrue="1">
      <formula>IF(AND(LEN($C5) &gt;0, ($C5 &lt;&gt; "Smelter Not Listed")),1,0)</formula>
    </cfRule>
    <cfRule type="expression" dxfId="30" priority="48" stopIfTrue="1">
      <formula>IF(AND(D5="",$C5=$X$4),TRUE)</formula>
    </cfRule>
    <cfRule type="expression" dxfId="29" priority="49" stopIfTrue="1">
      <formula>IF(FIND("!",D5),TRUE)</formula>
    </cfRule>
  </conditionalFormatting>
  <conditionalFormatting sqref="G5:G2497">
    <cfRule type="expression" dxfId="28" priority="50" stopIfTrue="1">
      <formula>IF(FIND("Enter smelter details",G5),TRUE)</formula>
    </cfRule>
  </conditionalFormatting>
  <conditionalFormatting sqref="R5:R2499 E5:E2499">
    <cfRule type="expression" dxfId="27" priority="36" stopIfTrue="1">
      <formula>IF(AND(E5="",$C5=$X$4),TRUE)</formula>
    </cfRule>
    <cfRule type="expression" dxfId="26" priority="37" stopIfTrue="1">
      <formula>IF(FIND("!",E5),TRUE)</formula>
    </cfRule>
  </conditionalFormatting>
  <conditionalFormatting sqref="F5:F2497">
    <cfRule type="expression" dxfId="25" priority="27" stopIfTrue="1">
      <formula>IF(AND(LEN($A5)&gt;0,$A5&lt;&gt;$F5),TRUE,FALSE)</formula>
    </cfRule>
  </conditionalFormatting>
  <conditionalFormatting sqref="C5:C2499">
    <cfRule type="expression" dxfId="24" priority="26" stopIfTrue="1">
      <formula>IF(AND(#REF!&lt;&gt;"",C5=""),TRUE)</formula>
    </cfRule>
  </conditionalFormatting>
  <conditionalFormatting sqref="A52">
    <cfRule type="expression" priority="19">
      <formula>$A$5:$Q1995&lt;&gt;""</formula>
    </cfRule>
  </conditionalFormatting>
  <conditionalFormatting sqref="G2498:G2499">
    <cfRule type="expression" dxfId="23" priority="18" stopIfTrue="1">
      <formula>IF(FIND("Enter smelter details",G2498),TRUE)</formula>
    </cfRule>
  </conditionalFormatting>
  <conditionalFormatting sqref="F2498:F2499">
    <cfRule type="expression" dxfId="22" priority="12" stopIfTrue="1">
      <formula>IF(AND(LEN($A2498)&gt;0,$A2498&lt;&gt;$F2498),TRUE,FALSE)</formula>
    </cfRule>
  </conditionalFormatting>
  <conditionalFormatting sqref="B2500">
    <cfRule type="expression" dxfId="21" priority="5" stopIfTrue="1">
      <formula>IF(B2500="",TRUE)</formula>
    </cfRule>
  </conditionalFormatting>
  <conditionalFormatting sqref="D2500">
    <cfRule type="expression" dxfId="20" priority="3" stopIfTrue="1">
      <formula>IF(AND(LEN($C2500) &gt;0, ($C2500 &lt;&gt; "Smelter Not Listed")),1,0)</formula>
    </cfRule>
    <cfRule type="expression" dxfId="19" priority="8" stopIfTrue="1">
      <formula>IF(AND(D2500="",$C2500=$X$4),TRUE)</formula>
    </cfRule>
    <cfRule type="expression" dxfId="18" priority="9" stopIfTrue="1">
      <formula>IF(FIND("!",D2500),TRUE)</formula>
    </cfRule>
  </conditionalFormatting>
  <conditionalFormatting sqref="R2500 E2500">
    <cfRule type="expression" dxfId="17" priority="6" stopIfTrue="1">
      <formula>IF(AND(E2500="",$C2500=$X$4),TRUE)</formula>
    </cfRule>
    <cfRule type="expression" dxfId="16" priority="7" stopIfTrue="1">
      <formula>IF(FIND("!",E2500),TRUE)</formula>
    </cfRule>
  </conditionalFormatting>
  <conditionalFormatting sqref="C2500">
    <cfRule type="expression" dxfId="15" priority="4" stopIfTrue="1">
      <formula>IF(AND(#REF!&lt;&gt;"",C2500=""),TRUE)</formula>
    </cfRule>
  </conditionalFormatting>
  <conditionalFormatting sqref="G2500">
    <cfRule type="expression" dxfId="14" priority="2" stopIfTrue="1">
      <formula>IF(FIND("Enter smelter details",G2500),TRUE)</formula>
    </cfRule>
  </conditionalFormatting>
  <conditionalFormatting sqref="F2500">
    <cfRule type="expression" dxfId="13"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tabSelected="1"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8" t="str">
        <f ca="1">OFFSET(L!$C$1,MATCH("Checker"&amp;ADDRESS(ROW(),COLUMN(),4),L!$A:$A,0)-1,SL,,)</f>
        <v>To ensure all required fields have been populated before submitting to your customers review form for any line items highlighted in red</v>
      </c>
      <c r="B1" s="408"/>
      <c r="C1" s="408"/>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Otto Brenscheidt GmbH &amp; Co. KG</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Matthias Wortmann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m.wortmann@brenscheidt.com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049 2933 902240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Matthias Wortmann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m.wortmann@brenscheidt.com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17</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44727</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DRC only</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63.75">
      <c r="A51" s="80" t="s">
        <v>60</v>
      </c>
      <c r="B51" s="80" t="str">
        <f>Declaration!G71</f>
        <v>https://www.dupont.com/content/dam/dupont/amer/us/en/corporate/general/Multimedia/documents/Conflict%20Minerals%20-%20Position%20Statement%20-%20final%20-%206-18-21.pdf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12" priority="413" stopIfTrue="1">
      <formula>IF(F61=0,TRUE)</formula>
    </cfRule>
  </conditionalFormatting>
  <conditionalFormatting sqref="B60">
    <cfRule type="expression" dxfId="11" priority="119" stopIfTrue="1">
      <formula>$F60=0</formula>
    </cfRule>
  </conditionalFormatting>
  <conditionalFormatting sqref="D49">
    <cfRule type="expression" dxfId="10" priority="430" stopIfTrue="1">
      <formula>$H$49=0</formula>
    </cfRule>
  </conditionalFormatting>
  <conditionalFormatting sqref="B62">
    <cfRule type="expression" dxfId="9" priority="111" stopIfTrue="1">
      <formula>IF(F62=0,TRUE)</formula>
    </cfRule>
  </conditionalFormatting>
  <conditionalFormatting sqref="B63">
    <cfRule type="expression" dxfId="8" priority="107" stopIfTrue="1">
      <formula>IF(F63=0,TRUE)</formula>
    </cfRule>
  </conditionalFormatting>
  <conditionalFormatting sqref="B64:B65">
    <cfRule type="expression" dxfId="7" priority="103" stopIfTrue="1">
      <formula>IF(F64=0,TRUE)</formula>
    </cfRule>
  </conditionalFormatting>
  <conditionalFormatting sqref="A4:A13 C4:C13 A15:A16 C15:C16 A20:A21 C20:C21 A23:A24 C23:C24 A27:A28 C27:C28 A33:A34 C33:C34 A38:A39 C38:C39 A43:A44 A43:C44 A48:A51 C48:C51 A53:A62 C53:C62 A65 C65">
    <cfRule type="expression" dxfId="6" priority="420" stopIfTrue="1">
      <formula>$H4=0</formula>
    </cfRule>
    <cfRule type="expression" dxfId="5" priority="421" stopIfTrue="1">
      <formula>$H4=1</formula>
    </cfRule>
  </conditionalFormatting>
  <conditionalFormatting sqref="A4:A13 C4:C13 A15:A16 C15:C16 A20:A21 C20:C21 A23:A24 C23:C24 A27:A28 C27:C28 A33:A34 C33:C34 A38:A39 C38:C39 A43:C44 A48:A51 C48:C51 A53:A62 C53:C62 A65 C65">
    <cfRule type="expression" dxfId="4"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0" t="str">
        <f ca="1">OFFSET(L!$C$1,MATCH("Product List"&amp;ADDRESS(ROW(),COLUMN(),4),L!$A:$A,0)-1,SL,,)</f>
        <v>Completion required only if reporting level "Product (or List of Products)" selected on the 'Declaration' worksheet.</v>
      </c>
      <c r="B1" s="411"/>
      <c r="C1" s="411"/>
      <c r="D1" s="411"/>
      <c r="E1" s="108"/>
    </row>
    <row r="2" spans="1:35">
      <c r="A2" s="20"/>
      <c r="B2" s="110"/>
      <c r="C2" s="110"/>
      <c r="D2"/>
      <c r="E2" s="21"/>
    </row>
    <row r="3" spans="1:35">
      <c r="A3" s="20"/>
      <c r="B3" s="110"/>
      <c r="C3" s="110"/>
      <c r="D3" s="110"/>
      <c r="E3" s="21"/>
    </row>
    <row r="4" spans="1:35" ht="15.75" customHeight="1">
      <c r="A4" s="20"/>
      <c r="B4" s="409" t="s">
        <v>53</v>
      </c>
      <c r="C4" s="409"/>
      <c r="D4" s="40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2" t="str">
        <f ca="1">OFFSET(L!$C$1,MATCH("General"&amp;"Cpy",L!$A:$A,0)-1,SL,,)</f>
        <v>© 2021 Responsible Minerals Initiative. All rights reserved.</v>
      </c>
      <c r="C1001" s="412"/>
      <c r="D1001" s="412"/>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3"/>
      <c r="C1" s="413"/>
      <c r="D1" s="413"/>
      <c r="E1" s="413"/>
      <c r="F1" s="413"/>
      <c r="G1" s="413"/>
    </row>
    <row r="2" spans="1:13">
      <c r="A2" s="414"/>
      <c r="B2" s="414"/>
      <c r="C2" s="414"/>
      <c r="D2" s="414"/>
      <c r="E2" s="414"/>
      <c r="F2" s="414"/>
      <c r="G2" s="414"/>
      <c r="H2" s="414"/>
      <c r="I2" s="414"/>
    </row>
    <row r="3" spans="1:13">
      <c r="A3" s="414"/>
      <c r="B3" s="414"/>
      <c r="C3" s="414"/>
      <c r="D3" s="414"/>
      <c r="E3" s="414"/>
      <c r="F3" s="414"/>
      <c r="G3" s="414"/>
      <c r="H3" s="414"/>
      <c r="I3" s="414"/>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3"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a54701f6-876b-4337-a24e-543e1bd311e6"/>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1b346dad-8a15-4ce7-a19a-07d981b0c5e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Nemitz, Oliver</cp:lastModifiedBy>
  <cp:revision/>
  <dcterms:created xsi:type="dcterms:W3CDTF">2010-06-21T21:00:23Z</dcterms:created>
  <dcterms:modified xsi:type="dcterms:W3CDTF">2022-06-15T05:48:45Z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